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CAMARA NATALANDIA\"/>
    </mc:Choice>
  </mc:AlternateContent>
  <bookViews>
    <workbookView xWindow="0" yWindow="0" windowWidth="23040" windowHeight="9252" activeTab="1"/>
  </bookViews>
  <sheets>
    <sheet name="Orçamento Sintético" sheetId="1" r:id="rId1"/>
    <sheet name="CRONOGRAMA FISICO FINANCEIRO" sheetId="2" r:id="rId2"/>
  </sheets>
  <definedNames>
    <definedName name="_xlnm._FilterDatabase" localSheetId="0" hidden="1">'Orçamento Sintético'!$A$7:$J$156</definedName>
    <definedName name="_xlnm.Print_Area" localSheetId="1">'CRONOGRAMA FISICO FINANCEIRO'!$A$1:$K$38</definedName>
    <definedName name="_xlnm.Print_Area" localSheetId="0">'Orçamento Sintético'!$A$1:$J$163</definedName>
    <definedName name="_xlnm.Print_Titles" localSheetId="0">'Orçamento Sintético'!$1:$7</definedName>
  </definedNames>
  <calcPr calcId="152511"/>
</workbook>
</file>

<file path=xl/calcChain.xml><?xml version="1.0" encoding="utf-8"?>
<calcChain xmlns="http://schemas.openxmlformats.org/spreadsheetml/2006/main">
  <c r="I52" i="1" l="1"/>
  <c r="I60" i="1"/>
  <c r="L60" i="1"/>
  <c r="H60" i="1"/>
  <c r="C27" i="2" l="1"/>
  <c r="C25" i="2"/>
  <c r="C23" i="2"/>
  <c r="C21" i="2"/>
  <c r="C19" i="2"/>
  <c r="C17" i="2"/>
  <c r="C15" i="2"/>
  <c r="C13" i="2"/>
  <c r="C11" i="2"/>
  <c r="C9" i="2"/>
  <c r="H11" i="1" l="1"/>
  <c r="I11" i="1" s="1"/>
  <c r="H10" i="1"/>
  <c r="I10" i="1" s="1"/>
  <c r="H9" i="1"/>
  <c r="I9" i="1" s="1"/>
  <c r="H45" i="1"/>
  <c r="I45" i="1" s="1"/>
  <c r="H68" i="1"/>
  <c r="I68" i="1" s="1"/>
  <c r="H67" i="1"/>
  <c r="I67" i="1" s="1"/>
  <c r="I8" i="1" l="1"/>
  <c r="L54" i="1"/>
  <c r="H54" i="1"/>
  <c r="I54" i="1" s="1"/>
  <c r="E10" i="2" l="1"/>
  <c r="H48" i="1"/>
  <c r="I48" i="1" s="1"/>
  <c r="H47" i="1"/>
  <c r="I47" i="1" s="1"/>
  <c r="H37" i="1"/>
  <c r="I37" i="1" s="1"/>
  <c r="H36" i="1"/>
  <c r="I36" i="1" s="1"/>
  <c r="H35" i="1"/>
  <c r="I35" i="1" s="1"/>
  <c r="H33" i="1"/>
  <c r="I33" i="1" s="1"/>
  <c r="H31" i="1"/>
  <c r="I31" i="1" s="1"/>
  <c r="H93" i="1" l="1"/>
  <c r="H94" i="1"/>
  <c r="H95" i="1"/>
  <c r="H96" i="1"/>
  <c r="H113" i="1"/>
  <c r="H114" i="1"/>
  <c r="H115" i="1"/>
  <c r="H107" i="1"/>
  <c r="H108" i="1"/>
  <c r="H109" i="1"/>
  <c r="H110" i="1"/>
  <c r="H111" i="1"/>
  <c r="H112" i="1"/>
  <c r="H92" i="1"/>
  <c r="H104" i="1" l="1"/>
  <c r="I104" i="1" s="1"/>
  <c r="L104" i="1"/>
  <c r="L28" i="1"/>
  <c r="H28" i="1"/>
  <c r="I28" i="1" s="1"/>
  <c r="L13" i="1" l="1"/>
  <c r="L151" i="1"/>
  <c r="H151" i="1"/>
  <c r="I151" i="1" s="1"/>
  <c r="L143" i="1"/>
  <c r="H143" i="1"/>
  <c r="I143" i="1" s="1"/>
  <c r="L150" i="1"/>
  <c r="H150" i="1"/>
  <c r="I150" i="1" s="1"/>
  <c r="L149" i="1"/>
  <c r="H149" i="1"/>
  <c r="I149" i="1" s="1"/>
  <c r="L148" i="1"/>
  <c r="H148" i="1"/>
  <c r="I148" i="1" s="1"/>
  <c r="H147" i="1"/>
  <c r="I147" i="1" s="1"/>
  <c r="L147" i="1"/>
  <c r="L146" i="1"/>
  <c r="H146" i="1"/>
  <c r="I146" i="1" s="1"/>
  <c r="L145" i="1"/>
  <c r="H145" i="1"/>
  <c r="I145" i="1" s="1"/>
  <c r="H144" i="1"/>
  <c r="I144" i="1" s="1"/>
  <c r="L144" i="1"/>
  <c r="H142" i="1"/>
  <c r="I142" i="1" s="1"/>
  <c r="L142" i="1"/>
  <c r="H141" i="1"/>
  <c r="I141" i="1" s="1"/>
  <c r="L141" i="1"/>
  <c r="H140" i="1"/>
  <c r="I140" i="1" s="1"/>
  <c r="L140" i="1"/>
  <c r="H139" i="1"/>
  <c r="I139" i="1" s="1"/>
  <c r="L139" i="1"/>
  <c r="H138" i="1"/>
  <c r="I138" i="1" s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18" i="1"/>
  <c r="H126" i="1"/>
  <c r="I126" i="1" s="1"/>
  <c r="H136" i="1"/>
  <c r="I136" i="1" s="1"/>
  <c r="I137" i="1" l="1"/>
  <c r="L117" i="1"/>
  <c r="H135" i="1"/>
  <c r="I135" i="1" s="1"/>
  <c r="H134" i="1"/>
  <c r="I134" i="1" s="1"/>
  <c r="H133" i="1"/>
  <c r="I133" i="1" s="1"/>
  <c r="H132" i="1"/>
  <c r="I132" i="1" s="1"/>
  <c r="H125" i="1"/>
  <c r="I125" i="1" s="1"/>
  <c r="H131" i="1"/>
  <c r="I131" i="1" s="1"/>
  <c r="H130" i="1"/>
  <c r="I130" i="1" s="1"/>
  <c r="H129" i="1"/>
  <c r="I129" i="1" s="1"/>
  <c r="H128" i="1"/>
  <c r="I128" i="1" s="1"/>
  <c r="H127" i="1"/>
  <c r="I127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I117" i="1" l="1"/>
  <c r="I116" i="1" s="1"/>
  <c r="E26" i="2" s="1"/>
  <c r="J26" i="2" s="1"/>
  <c r="I112" i="1" l="1"/>
  <c r="L96" i="1"/>
  <c r="I96" i="1"/>
  <c r="L95" i="1"/>
  <c r="I95" i="1"/>
  <c r="L94" i="1"/>
  <c r="I94" i="1"/>
  <c r="L155" i="1"/>
  <c r="L59" i="1"/>
  <c r="H59" i="1"/>
  <c r="I59" i="1" s="1"/>
  <c r="H64" i="1"/>
  <c r="I64" i="1" s="1"/>
  <c r="L64" i="1"/>
  <c r="H63" i="1"/>
  <c r="I63" i="1" s="1"/>
  <c r="L63" i="1"/>
  <c r="H82" i="1" l="1"/>
  <c r="I82" i="1" s="1"/>
  <c r="L82" i="1"/>
  <c r="L81" i="1"/>
  <c r="H81" i="1"/>
  <c r="I81" i="1" s="1"/>
  <c r="H80" i="1"/>
  <c r="I80" i="1" s="1"/>
  <c r="L80" i="1"/>
  <c r="H79" i="1"/>
  <c r="I79" i="1" s="1"/>
  <c r="L79" i="1"/>
  <c r="L78" i="1"/>
  <c r="H78" i="1"/>
  <c r="I78" i="1" s="1"/>
  <c r="L77" i="1"/>
  <c r="H77" i="1"/>
  <c r="I77" i="1" s="1"/>
  <c r="L76" i="1"/>
  <c r="H76" i="1"/>
  <c r="I76" i="1" s="1"/>
  <c r="L71" i="1" l="1"/>
  <c r="H71" i="1"/>
  <c r="I71" i="1" s="1"/>
  <c r="L15" i="1"/>
  <c r="L21" i="1" l="1"/>
  <c r="L22" i="1"/>
  <c r="L23" i="1"/>
  <c r="L26" i="1"/>
  <c r="L27" i="1"/>
  <c r="L29" i="1"/>
  <c r="L39" i="1"/>
  <c r="L40" i="1"/>
  <c r="L41" i="1"/>
  <c r="L42" i="1"/>
  <c r="L46" i="1"/>
  <c r="L49" i="1"/>
  <c r="L50" i="1"/>
  <c r="L51" i="1"/>
  <c r="L55" i="1"/>
  <c r="L56" i="1"/>
  <c r="L57" i="1"/>
  <c r="L58" i="1"/>
  <c r="L70" i="1"/>
  <c r="L75" i="1"/>
  <c r="L85" i="1"/>
  <c r="L86" i="1"/>
  <c r="L87" i="1"/>
  <c r="L88" i="1"/>
  <c r="L89" i="1"/>
  <c r="L90" i="1"/>
  <c r="L93" i="1"/>
  <c r="L101" i="1"/>
  <c r="L102" i="1"/>
  <c r="L103" i="1"/>
  <c r="L107" i="1"/>
  <c r="L108" i="1"/>
  <c r="L109" i="1"/>
  <c r="L110" i="1"/>
  <c r="L111" i="1"/>
  <c r="L112" i="1"/>
  <c r="L113" i="1"/>
  <c r="L114" i="1"/>
  <c r="L115" i="1"/>
  <c r="L154" i="1"/>
  <c r="L153" i="1" s="1"/>
  <c r="L138" i="1"/>
  <c r="L137" i="1" s="1"/>
  <c r="L106" i="1"/>
  <c r="L100" i="1"/>
  <c r="L98" i="1"/>
  <c r="L97" i="1" s="1"/>
  <c r="L92" i="1"/>
  <c r="L84" i="1"/>
  <c r="L74" i="1"/>
  <c r="L69" i="1"/>
  <c r="L62" i="1"/>
  <c r="L61" i="1" s="1"/>
  <c r="L53" i="1"/>
  <c r="L38" i="1"/>
  <c r="L32" i="1"/>
  <c r="L25" i="1"/>
  <c r="L20" i="1"/>
  <c r="L18" i="1"/>
  <c r="L14" i="1"/>
  <c r="H21" i="1"/>
  <c r="I21" i="1" s="1"/>
  <c r="H22" i="1"/>
  <c r="I22" i="1" s="1"/>
  <c r="H23" i="1"/>
  <c r="I23" i="1" s="1"/>
  <c r="H155" i="1"/>
  <c r="I155" i="1" s="1"/>
  <c r="I107" i="1"/>
  <c r="I108" i="1"/>
  <c r="I109" i="1"/>
  <c r="I110" i="1"/>
  <c r="I111" i="1"/>
  <c r="I113" i="1"/>
  <c r="I114" i="1"/>
  <c r="I115" i="1"/>
  <c r="H101" i="1"/>
  <c r="I101" i="1" s="1"/>
  <c r="H102" i="1"/>
  <c r="I102" i="1" s="1"/>
  <c r="H103" i="1"/>
  <c r="I103" i="1" s="1"/>
  <c r="H98" i="1"/>
  <c r="I98" i="1" s="1"/>
  <c r="I93" i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75" i="1"/>
  <c r="I75" i="1" s="1"/>
  <c r="H70" i="1"/>
  <c r="I70" i="1" s="1"/>
  <c r="H55" i="1"/>
  <c r="I55" i="1" s="1"/>
  <c r="H56" i="1"/>
  <c r="I56" i="1" s="1"/>
  <c r="H57" i="1"/>
  <c r="I57" i="1" s="1"/>
  <c r="H58" i="1"/>
  <c r="I58" i="1" s="1"/>
  <c r="H46" i="1"/>
  <c r="I46" i="1" s="1"/>
  <c r="H49" i="1"/>
  <c r="I49" i="1" s="1"/>
  <c r="H50" i="1"/>
  <c r="I50" i="1" s="1"/>
  <c r="H51" i="1"/>
  <c r="I51" i="1" s="1"/>
  <c r="H39" i="1"/>
  <c r="I39" i="1" s="1"/>
  <c r="H40" i="1"/>
  <c r="I40" i="1" s="1"/>
  <c r="H41" i="1"/>
  <c r="I41" i="1" s="1"/>
  <c r="H42" i="1"/>
  <c r="I42" i="1" s="1"/>
  <c r="H26" i="1"/>
  <c r="I26" i="1" s="1"/>
  <c r="H27" i="1"/>
  <c r="I27" i="1" s="1"/>
  <c r="H29" i="1"/>
  <c r="I29" i="1" s="1"/>
  <c r="H154" i="1"/>
  <c r="I154" i="1" s="1"/>
  <c r="H106" i="1"/>
  <c r="I106" i="1" s="1"/>
  <c r="H100" i="1"/>
  <c r="I100" i="1" s="1"/>
  <c r="I92" i="1"/>
  <c r="H84" i="1"/>
  <c r="I84" i="1" s="1"/>
  <c r="H74" i="1"/>
  <c r="I74" i="1" s="1"/>
  <c r="H69" i="1"/>
  <c r="I69" i="1" s="1"/>
  <c r="H62" i="1"/>
  <c r="I62" i="1" s="1"/>
  <c r="I61" i="1" s="1"/>
  <c r="H53" i="1"/>
  <c r="I53" i="1" s="1"/>
  <c r="H38" i="1"/>
  <c r="I38" i="1" s="1"/>
  <c r="H32" i="1"/>
  <c r="I32" i="1" s="1"/>
  <c r="I30" i="1" s="1"/>
  <c r="E16" i="2" s="1"/>
  <c r="J16" i="2" s="1"/>
  <c r="H25" i="1"/>
  <c r="I25" i="1" s="1"/>
  <c r="H20" i="1"/>
  <c r="I20" i="1" s="1"/>
  <c r="H18" i="1"/>
  <c r="I18" i="1" s="1"/>
  <c r="H14" i="1"/>
  <c r="I14" i="1" s="1"/>
  <c r="H15" i="1"/>
  <c r="I15" i="1" s="1"/>
  <c r="H13" i="1"/>
  <c r="I13" i="1" s="1"/>
  <c r="I34" i="1" l="1"/>
  <c r="E18" i="2" s="1"/>
  <c r="I18" i="2" s="1"/>
  <c r="I30" i="2" s="1"/>
  <c r="L99" i="1"/>
  <c r="I99" i="1"/>
  <c r="I24" i="1"/>
  <c r="L52" i="1"/>
  <c r="I17" i="1"/>
  <c r="I44" i="1"/>
  <c r="I19" i="1"/>
  <c r="L73" i="1"/>
  <c r="L105" i="1"/>
  <c r="I105" i="1"/>
  <c r="I153" i="1"/>
  <c r="I152" i="1" s="1"/>
  <c r="I91" i="1"/>
  <c r="L91" i="1"/>
  <c r="I73" i="1"/>
  <c r="L24" i="1"/>
  <c r="L34" i="1"/>
  <c r="L116" i="1"/>
  <c r="L17" i="1"/>
  <c r="L83" i="1"/>
  <c r="L30" i="1"/>
  <c r="I83" i="1"/>
  <c r="I97" i="1"/>
  <c r="L152" i="1"/>
  <c r="L44" i="1"/>
  <c r="L19" i="1"/>
  <c r="L66" i="1"/>
  <c r="L65" i="1" s="1"/>
  <c r="I66" i="1"/>
  <c r="I65" i="1" s="1"/>
  <c r="E22" i="2" s="1"/>
  <c r="E28" i="2" l="1"/>
  <c r="K28" i="2" s="1"/>
  <c r="L72" i="1"/>
  <c r="L43" i="1"/>
  <c r="I72" i="1"/>
  <c r="E24" i="2" s="1"/>
  <c r="J24" i="2" s="1"/>
  <c r="L16" i="1"/>
  <c r="I43" i="1"/>
  <c r="E20" i="2" s="1"/>
  <c r="J20" i="2" s="1"/>
  <c r="I16" i="1"/>
  <c r="H18" i="2"/>
  <c r="G18" i="2"/>
  <c r="F18" i="2"/>
  <c r="H16" i="2"/>
  <c r="G16" i="2"/>
  <c r="F16" i="2"/>
  <c r="E14" i="2" l="1"/>
  <c r="H28" i="2"/>
  <c r="G28" i="2"/>
  <c r="F28" i="2"/>
  <c r="F24" i="2"/>
  <c r="F20" i="2"/>
  <c r="H20" i="2"/>
  <c r="K20" i="2"/>
  <c r="G20" i="2"/>
  <c r="M16" i="2"/>
  <c r="M18" i="2"/>
  <c r="F26" i="2"/>
  <c r="G26" i="2"/>
  <c r="H26" i="2"/>
  <c r="K26" i="2"/>
  <c r="L12" i="1"/>
  <c r="L156" i="1" s="1"/>
  <c r="J14" i="2" l="1"/>
  <c r="J30" i="2" s="1"/>
  <c r="K14" i="2"/>
  <c r="H14" i="2"/>
  <c r="G14" i="2"/>
  <c r="G30" i="2" s="1"/>
  <c r="F14" i="2"/>
  <c r="M28" i="2"/>
  <c r="H24" i="2"/>
  <c r="G24" i="2"/>
  <c r="K24" i="2"/>
  <c r="H22" i="2"/>
  <c r="G22" i="2"/>
  <c r="K22" i="2"/>
  <c r="K30" i="2" s="1"/>
  <c r="F22" i="2"/>
  <c r="M20" i="2"/>
  <c r="I12" i="1"/>
  <c r="M26" i="2"/>
  <c r="E12" i="2" l="1"/>
  <c r="I156" i="1"/>
  <c r="J60" i="1" s="1"/>
  <c r="M14" i="2"/>
  <c r="H30" i="2"/>
  <c r="J68" i="1"/>
  <c r="J67" i="1"/>
  <c r="J48" i="1"/>
  <c r="J37" i="1"/>
  <c r="J24" i="1"/>
  <c r="J150" i="1"/>
  <c r="M24" i="2"/>
  <c r="M22" i="2"/>
  <c r="E30" i="2"/>
  <c r="K29" i="2" s="1"/>
  <c r="I6" i="1" l="1"/>
  <c r="J104" i="1"/>
  <c r="J36" i="1"/>
  <c r="J33" i="1"/>
  <c r="J31" i="1"/>
  <c r="J35" i="1"/>
  <c r="J28" i="1"/>
  <c r="J47" i="1"/>
  <c r="J54" i="1"/>
  <c r="J45" i="1"/>
  <c r="J11" i="1"/>
  <c r="J9" i="1"/>
  <c r="J10" i="1"/>
  <c r="J8" i="1"/>
  <c r="G12" i="2"/>
  <c r="H12" i="2"/>
  <c r="F12" i="2"/>
  <c r="K12" i="2"/>
  <c r="J29" i="2"/>
  <c r="I29" i="2"/>
  <c r="J59" i="1"/>
  <c r="J134" i="1"/>
  <c r="J151" i="1"/>
  <c r="J71" i="1"/>
  <c r="J81" i="1"/>
  <c r="J95" i="1"/>
  <c r="J118" i="1"/>
  <c r="J129" i="1"/>
  <c r="J138" i="1"/>
  <c r="J148" i="1"/>
  <c r="J65" i="1"/>
  <c r="E21" i="2" s="1"/>
  <c r="J80" i="1"/>
  <c r="J94" i="1"/>
  <c r="J121" i="1"/>
  <c r="J130" i="1"/>
  <c r="J140" i="1"/>
  <c r="J147" i="1"/>
  <c r="J125" i="1"/>
  <c r="J146" i="1"/>
  <c r="J119" i="1"/>
  <c r="J96" i="1"/>
  <c r="J142" i="1"/>
  <c r="J79" i="1"/>
  <c r="J127" i="1"/>
  <c r="J126" i="1"/>
  <c r="J78" i="1"/>
  <c r="J135" i="1"/>
  <c r="J144" i="1"/>
  <c r="J72" i="1"/>
  <c r="E23" i="2" s="1"/>
  <c r="J120" i="1"/>
  <c r="J133" i="1"/>
  <c r="J139" i="1"/>
  <c r="J73" i="1"/>
  <c r="J82" i="1"/>
  <c r="J124" i="1"/>
  <c r="J128" i="1"/>
  <c r="J132" i="1"/>
  <c r="J149" i="1"/>
  <c r="J77" i="1"/>
  <c r="J64" i="1"/>
  <c r="J112" i="1"/>
  <c r="J122" i="1"/>
  <c r="J131" i="1"/>
  <c r="J141" i="1"/>
  <c r="J143" i="1"/>
  <c r="J76" i="1"/>
  <c r="J63" i="1"/>
  <c r="J136" i="1"/>
  <c r="J145" i="1"/>
  <c r="J12" i="1"/>
  <c r="E11" i="2" s="1"/>
  <c r="E45" i="2"/>
  <c r="H10" i="2"/>
  <c r="F10" i="2"/>
  <c r="K10" i="2"/>
  <c r="G10" i="2"/>
  <c r="J116" i="1"/>
  <c r="E25" i="2" s="1"/>
  <c r="J61" i="1"/>
  <c r="J22" i="1"/>
  <c r="J114" i="1"/>
  <c r="J105" i="1"/>
  <c r="J52" i="1"/>
  <c r="J23" i="1"/>
  <c r="J40" i="1"/>
  <c r="J50" i="1"/>
  <c r="J88" i="1"/>
  <c r="J99" i="1"/>
  <c r="J44" i="1"/>
  <c r="J26" i="1"/>
  <c r="J41" i="1"/>
  <c r="J51" i="1"/>
  <c r="J89" i="1"/>
  <c r="J107" i="1"/>
  <c r="J154" i="1"/>
  <c r="J106" i="1"/>
  <c r="J97" i="1"/>
  <c r="J43" i="1"/>
  <c r="E19" i="2" s="1"/>
  <c r="J27" i="1"/>
  <c r="J42" i="1"/>
  <c r="J55" i="1"/>
  <c r="J90" i="1"/>
  <c r="J108" i="1"/>
  <c r="J100" i="1"/>
  <c r="J111" i="1"/>
  <c r="J113" i="1"/>
  <c r="J91" i="1"/>
  <c r="J34" i="1"/>
  <c r="E17" i="2" s="1"/>
  <c r="J14" i="1"/>
  <c r="J56" i="1"/>
  <c r="J109" i="1"/>
  <c r="J98" i="1"/>
  <c r="J32" i="1"/>
  <c r="J25" i="1"/>
  <c r="J58" i="1"/>
  <c r="J20" i="1"/>
  <c r="J83" i="1"/>
  <c r="J15" i="1"/>
  <c r="J29" i="1"/>
  <c r="J57" i="1"/>
  <c r="J110" i="1"/>
  <c r="J92" i="1"/>
  <c r="J70" i="1"/>
  <c r="J101" i="1"/>
  <c r="J115" i="1"/>
  <c r="J84" i="1"/>
  <c r="J53" i="1"/>
  <c r="J30" i="1"/>
  <c r="E15" i="2" s="1"/>
  <c r="J102" i="1"/>
  <c r="J74" i="1"/>
  <c r="J18" i="1"/>
  <c r="J13" i="1"/>
  <c r="J17" i="1"/>
  <c r="J66" i="1"/>
  <c r="J19" i="1"/>
  <c r="J46" i="1"/>
  <c r="J103" i="1"/>
  <c r="J69" i="1"/>
  <c r="J49" i="1"/>
  <c r="J75" i="1"/>
  <c r="J38" i="1"/>
  <c r="J153" i="1"/>
  <c r="J137" i="1"/>
  <c r="J16" i="1"/>
  <c r="E13" i="2" s="1"/>
  <c r="J85" i="1"/>
  <c r="J93" i="1"/>
  <c r="J155" i="1"/>
  <c r="J152" i="1"/>
  <c r="E27" i="2" s="1"/>
  <c r="J117" i="1"/>
  <c r="J21" i="1"/>
  <c r="J39" i="1"/>
  <c r="J86" i="1"/>
  <c r="J62" i="1"/>
  <c r="J87" i="1"/>
  <c r="M12" i="2" l="1"/>
  <c r="J156" i="1"/>
  <c r="E9" i="2"/>
  <c r="E29" i="2" s="1"/>
  <c r="F30" i="2"/>
  <c r="M34" i="2" s="1"/>
  <c r="G45" i="2"/>
  <c r="G29" i="2" s="1"/>
  <c r="K45" i="2"/>
  <c r="M10" i="2"/>
  <c r="F45" i="2"/>
  <c r="F29" i="2" s="1"/>
  <c r="H45" i="2"/>
  <c r="H29" i="2" s="1"/>
  <c r="M30" i="2" l="1"/>
  <c r="M35" i="2"/>
  <c r="M8" i="2"/>
</calcChain>
</file>

<file path=xl/sharedStrings.xml><?xml version="1.0" encoding="utf-8"?>
<sst xmlns="http://schemas.openxmlformats.org/spreadsheetml/2006/main" count="762" uniqueCount="413">
  <si>
    <t>OBRA</t>
  </si>
  <si>
    <t>Bancos</t>
  </si>
  <si>
    <t>B.D.I.</t>
  </si>
  <si>
    <t>ENCARGOS SOCIAIS</t>
  </si>
  <si>
    <t>ENDEREÇO</t>
  </si>
  <si>
    <t>Data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</si>
  <si>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</si>
  <si>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</si>
  <si>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</si>
  <si>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</si>
  <si>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</si>
  <si>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</si>
  <si>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</si>
  <si>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</si>
  <si>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</si>
  <si>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</si>
  <si>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</si>
  <si>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MOBILIZAÇÃO - CANTEIRO DE OBRAS</t>
  </si>
  <si>
    <t>SETOP</t>
  </si>
  <si>
    <t>UN</t>
  </si>
  <si>
    <t>M</t>
  </si>
  <si>
    <t>M²</t>
  </si>
  <si>
    <t xml:space="preserve"> ED-17989 </t>
  </si>
  <si>
    <t>LOCAÇÃO DE OBRA COM GABARITO DE TÁBUAS CORRIDAS PONTALETADAS A CADA 2,00M, REAPROVEITAMENTO (2X), INCLUSIVE ACOMPANHAMENTO DE EQUIPE TOPOGRÁFICA PARA MARCAÇÃO DE PONTO TOPOGRÁFICO</t>
  </si>
  <si>
    <t>FUNDAÇÃO E ESTRUTURA</t>
  </si>
  <si>
    <t>MOVIMENTO DE TERRA</t>
  </si>
  <si>
    <t xml:space="preserve"> ED-51107 </t>
  </si>
  <si>
    <t>ESCAVAÇÃO MANUAL DE VALA COM PROFUNDIDADE MENOR OU IGUAL A 1,5M</t>
  </si>
  <si>
    <t>M³</t>
  </si>
  <si>
    <t>FUNDAÇÃO</t>
  </si>
  <si>
    <t xml:space="preserve"> ED-51093 </t>
  </si>
  <si>
    <t>APILOAMENTO MANUAL EM FUNDO DE VALA COM SOQUETE, EXCLUSIVE ESCAVAÇÃO</t>
  </si>
  <si>
    <t xml:space="preserve"> ED-49811 </t>
  </si>
  <si>
    <t>FORMA E DESFORMA DE COMPENSADO RESINADO, ESP. 12MM, REAPROVEITAMENTO (3X) (FUNDAÇÃO)</t>
  </si>
  <si>
    <t xml:space="preserve"> ED-48298 </t>
  </si>
  <si>
    <t>CORTE, DOBRA E MONTAGEM DE AÇO CA-50/60</t>
  </si>
  <si>
    <t>Kg</t>
  </si>
  <si>
    <t xml:space="preserve"> ED-49638 </t>
  </si>
  <si>
    <t>FORNECIMENTO DE CONCRETO ESTRUTURAL, USINADO BOMBEADO, COM FCK 25 MPA, INCLUSIVE LANÇAMENTO, ADENSAMENTO E ACABAMENTO</t>
  </si>
  <si>
    <t>ESTRUTURA</t>
  </si>
  <si>
    <t xml:space="preserve"> ED-49645 </t>
  </si>
  <si>
    <t>FORMA E DESFORMA DE COMPENSADO RESINADO, ESP. 12MM, REAPROVEITAMENTO (3X), EXCLUSIVE ESCORAMENTO</t>
  </si>
  <si>
    <t>COBERTURA</t>
  </si>
  <si>
    <t xml:space="preserve"> ED-20603 </t>
  </si>
  <si>
    <t>FORNECIMENTO DE ESTRUTURA METÁLICA E ENGRADAMENTO METÁLICO, EM AÇO, PARA TELHADO, EXCLUSIVE TELHA, INCLUSIVE FABRICAÇÃO, TRANSPORTE, MONTAGEM E APLICAÇÃO DE FUNDO PREPARADOR ANTICORROSIVO EM SUPERFÍCIE METÁLICA, UMA (1) DEMÃO</t>
  </si>
  <si>
    <t xml:space="preserve"> ED-48402 </t>
  </si>
  <si>
    <t>COLOCAÇÃO DE CUMEEIRA GALVANIZADA TRAPEZOIDAL E = 0,50 MM, SIMPLES</t>
  </si>
  <si>
    <t xml:space="preserve"> ED-50648 </t>
  </si>
  <si>
    <t>CALHA EM CHAPA GALVANIZADA, ESP. 0,8MM (GSG-22), COM DESENVOLVIMENTO DE 33CM, INCLUSIVE IÇAMENTO MANUAL VERTICAL</t>
  </si>
  <si>
    <t xml:space="preserve"> ED-50675 </t>
  </si>
  <si>
    <t>RUFO E CONTRARRUFO EM CHAPA GALVANIZADA, ESP. 0,65MM (GSG-24), COM DESENVOLVIMENTO DE 15CM, INCLUSIVE IÇAMENTO MANUAL VERTICAL</t>
  </si>
  <si>
    <t>REVESTIMENTOS- PISOS, PAREDES E TETOS</t>
  </si>
  <si>
    <t>PISOS</t>
  </si>
  <si>
    <t>SINAPI</t>
  </si>
  <si>
    <t>PAREDE</t>
  </si>
  <si>
    <t xml:space="preserve"> ED-50761 </t>
  </si>
  <si>
    <t>REBOCO COM ARGAMASSA, TRAÇO 1:2:8 (CIMENTO, CAL E AREIA), ESP. 20MM, APLICAÇÃO MANUAL, PREPARO MECÂNICO</t>
  </si>
  <si>
    <t xml:space="preserve"> ED-50474 </t>
  </si>
  <si>
    <t>EMASSAMENTO EM PAREDE COM MASSA ACRÍLICA, DUAS (2) DEMÃOS, INCLUSIVE LIXAMENTO PARA PINTURA</t>
  </si>
  <si>
    <t>TETO</t>
  </si>
  <si>
    <t>ESQUADRIAS</t>
  </si>
  <si>
    <t>PEITORIL DE GRANITO CINZA ANDORINHA E = 2 CM</t>
  </si>
  <si>
    <t>VIDRO</t>
  </si>
  <si>
    <t xml:space="preserve"> 8.3.1 </t>
  </si>
  <si>
    <t>INSTALAÇÕES ELÉTRICAS</t>
  </si>
  <si>
    <t>INSTALAÇÕES HIDROSSANITÁRIAS</t>
  </si>
  <si>
    <t>DIVERSOS E LIMPEZA</t>
  </si>
  <si>
    <t>DIVERSOS</t>
  </si>
  <si>
    <t xml:space="preserve"> ED-51150 </t>
  </si>
  <si>
    <t>ESPELHO CRISTAL, DIMENSÃO (60X90)CM, COM ESP. 4MM, EM ACABAMENTO LAPIDADO, INCLUSIVE FIXAÇÃO COM PARAFUSO TIPO FINESSON, FORNECIMENTO E INSTALAÇÃO</t>
  </si>
  <si>
    <t xml:space="preserve"> ED-50266 </t>
  </si>
  <si>
    <t>LIMPEZA FINAL PARA ENTREGA DA OBRA</t>
  </si>
  <si>
    <t>TOTAL</t>
  </si>
  <si>
    <t>'</t>
  </si>
  <si>
    <t>CRONOGRAMA FÍSICO-FINANCEIRO</t>
  </si>
  <si>
    <t>ITEM</t>
  </si>
  <si>
    <t>CÓDIGO</t>
  </si>
  <si>
    <t>ETAPAS/DESCRIÇÃO</t>
  </si>
  <si>
    <t>FÍSICO/ FINANCEIRO</t>
  </si>
  <si>
    <t>TOTAL  ETAPAS</t>
  </si>
  <si>
    <t>MÊS 1</t>
  </si>
  <si>
    <t>MÊS 2</t>
  </si>
  <si>
    <t>MÊS 3</t>
  </si>
  <si>
    <t>MÊS 4</t>
  </si>
  <si>
    <t>Físico %</t>
  </si>
  <si>
    <t>Financeiro</t>
  </si>
  <si>
    <t>Observações:</t>
  </si>
  <si>
    <t>ONERADO (  ) DESONERADO (X)</t>
  </si>
  <si>
    <t>TOTAL R$</t>
  </si>
  <si>
    <t>CREA</t>
  </si>
  <si>
    <t>Valor Total</t>
  </si>
  <si>
    <t xml:space="preserve">Obras de Edificações = 30,87%  </t>
  </si>
  <si>
    <t>ED-9906</t>
  </si>
  <si>
    <t>VERGA OU CONTRAVERGA EM CONCRETO ESTRUTURAL PARA
VÃOS ACIMA DE 150CM, PREPARADO EM OBRA COM BETONEIRA,
CONTROLE "A", COM FCK 20 MPA, MOLDADA IN LOCO, INCLUSIVE ARMAÇÃO</t>
  </si>
  <si>
    <t>ALVENARIA DE VEDAÇÃO COM TIJOLO CERÂMICO FURADO, ESP.
19CM, PARA REVESTIMENTO, INCLUSIVE ARGAMASSA PARA
ASSENTAMENTO</t>
  </si>
  <si>
    <t>ED-48233</t>
  </si>
  <si>
    <t>TELHAMENTO COM TELHA METÁLICA TERMOACÚSTICA E = 30 MM, COM ATÉ 2 ÁGUAS, INCLUSO IÇAMENTO. AF_07/2019</t>
  </si>
  <si>
    <t>CONTRAPISO EM ARGAMASSA TRAÇO 1:4 (CIMENTO E AREIA), PREPARO MECÂNICOCOM BETONEIRA 400 L, APLICADO EM ÁREAS SECAS SOBRE LAJE, ADERIDO, ACABAMENTO NÃO REFORÇADO, ESPESSURA 4CM. AF_07/2021</t>
  </si>
  <si>
    <t>SOLEIRA EM GRANITO, NA COR CINZA ANDORINHA, ESP. 2CM,
INCLUSIVE REJUNTAMENTO</t>
  </si>
  <si>
    <t>ED-51002</t>
  </si>
  <si>
    <t>ED-50997</t>
  </si>
  <si>
    <t>CHAPISCO APLICADO EM ALVENARIAS E ESTRUTURAS DE CONCRETO, COCOLHER DE PEDREIRO. ARGAMASSA TRAÇO 1:3 COM PREPARO EM BETONEIRA 400L. AF_10/2022</t>
  </si>
  <si>
    <t>PINTURA LÁTEX ACRÍLICA PREMIUM, APLICAÇÃO MANUAL EM PAREDES, DUAS DEMÃOS. AF_04/2023</t>
  </si>
  <si>
    <t>FUNDO SELADOR ACRÍLICO, APLICAÇÃO MANUAL EM PAREDE, UMA DEMÃO. AF_04/2023</t>
  </si>
  <si>
    <t>PORTA DE ALUMÍNIO DE ABRIR PARA VIDRO SEM GUARNIÇÃO, 87X210CM, FIXAÇÃOCOM PARAFUSOS, INCLUSIVE VIDROS - FORNECIMENTO E INSTALAÇÃO. AF_12/2019</t>
  </si>
  <si>
    <t xml:space="preserve"> 8.3.2</t>
  </si>
  <si>
    <t xml:space="preserve"> 8.3.3</t>
  </si>
  <si>
    <t xml:space="preserve"> 8.3.4</t>
  </si>
  <si>
    <t>ACESSORIOS PARA ELETRODUTOS</t>
  </si>
  <si>
    <t>ARRUELA EM ALUMINIO, COM ROSCA, DE 1 1/2", PARA ELETRODUTO</t>
  </si>
  <si>
    <t>ARRUELA EM ALUMINIO, COM ROSCA, DE 1/2", PARA ELETRODUTO</t>
  </si>
  <si>
    <t>BUCHA DE REDUCAO EM ALUMINIO, COM ROSCA, DE 1 1/2" X 1", PARA ELETRODUTO</t>
  </si>
  <si>
    <t>BUCHA DE REDUCAO EM ALUMINIO, COM ROSCA, DE 1 1/2" X 1 1/4", PARA ELETRODUTO</t>
  </si>
  <si>
    <t>CAIXA RETANGULAR 4" X 2" ALTA , PVC,  - FORNECIMENTO E INSTALAÇÃO. AF_03/2023</t>
  </si>
  <si>
    <t>CAIXA RETANGULAR 4" X 4" ALTA , PVC - FORNECIMENTO E INSTALAÇÃO. AF_03/2023</t>
  </si>
  <si>
    <t>CAIXA RETANGULAR 4" X 2" , METÁLICA - FORNECIMENTO E INSTALAÇÃO. AF_03/2023</t>
  </si>
  <si>
    <t>CURVA 135 GRAUS PARA ELETRODUTO, PVC, ROSCÁVEL, DN 25 MM (3/4"), PARACIRCUITOS TERMINAIS, INSTALADA EM FORRO - FORNECIMENTO E INSTALAÇÃO. AF_03/2023</t>
  </si>
  <si>
    <t>CURVA 90 GRAUS PARA ELETRODUTO, PVC, ROSCÁVEL, DN 75 MM (2 1/2"), PARAREDE ENTERRADA DE DISTRIBUIÇÃO DE ENERGIA ELÉTRICA - FORNECIMENTO E INSTALAÇÃO. AF_12/2021</t>
  </si>
  <si>
    <t>ACESSORIOS USO GERAL</t>
  </si>
  <si>
    <t>ARRUELA EM ACO GALVANIZADO, DIAMETRO EXTERNO = 35MM, ESPESSURA = 3MM, UN 1,76 DIAMETRO DO FURO= 18MM</t>
  </si>
  <si>
    <t>BUCHA DE NYLON SEM ABA S10</t>
  </si>
  <si>
    <t>ESPACADOR / DISTANCIADOR, COBRIMENTO 38 MM</t>
  </si>
  <si>
    <t>PARAFUSO DE ACO ZINCADO, SEXTAVADO, COM ROSCA INTEIRA, DIAMETRO 5/16", UN 0,61 COMPRIMENTO 3/4", COM PORCA E ARRUELA LISA LEVE</t>
  </si>
  <si>
    <t>PARAFUSO, EM ACO ZINCADO, CABECA LENTILHA</t>
  </si>
  <si>
    <t>PORCA ZINCADA, SEXTAVADA, DIAMETRO 1/4"</t>
  </si>
  <si>
    <t xml:space="preserve">VERGALHAO ZINCADO ROSCA TOTAL, 1/4" </t>
  </si>
  <si>
    <t>JANELA DE ALUMÍNIO DE FOLHAS PARA VIDROS, COM VIDROS, BATENTE, ACABAMENTO COM ACETATO OU BRILHANTE E FERRAGENS. EXCLUSIVE ALIZAR E CONTRAMARCO. FORNECIMENTO E INSTALAÇÃO. AF_12/2019</t>
  </si>
  <si>
    <t>CABO DE COBRE FLEXÍVEL ISOLADO, 2,5 MM², ANTI-CHAMA 450/750 V, PARA CIRCUITOS TERMINAIS - FORNECIMENTO E INSTALAÇÃO. AF_03/2023</t>
  </si>
  <si>
    <t>CABO DE COBRE FLEXÍVEL ISOLADO, 4 MM², ANTI-CHAMA 450/750 V, PARA CIRCUITOS TERMINAIS - FORNECIMENTO E INSTALAÇÃO. AF_03/2023</t>
  </si>
  <si>
    <t>FIO RÍGIDO ISOLAÇÃO EM PVC 450/750V # 10 MM2</t>
  </si>
  <si>
    <t>ED-49339</t>
  </si>
  <si>
    <t>CABO DE COBRE FLEXÍVEL, CLASSE 5, ISOLAMENTO TIPO LSHF/
ATOX, NÃO HALOGENADO, ANTICHAMA, TERMOPLÁSTICO,
UNIPOLAR, SEÇÃO 16 MM2, 70°C, 450/750V</t>
  </si>
  <si>
    <t>ED-48971</t>
  </si>
  <si>
    <t>CAIXA DE PASSAGEM - EMBUTIR</t>
  </si>
  <si>
    <t>ED-49150</t>
  </si>
  <si>
    <t>CAIXA DE PASSAGEM EM CHAPA DE AÇO, EMBUTIR 430 X 430 X
152 MM</t>
  </si>
  <si>
    <t>INTERRUPTOR SIMPLES (1 MÓDULO), 10A/250V, INCLUINDO SUPORTE E PLACA -FORNECIMENTO E INSTALAÇÃO. AF_03/2023</t>
  </si>
  <si>
    <t>INTERRUPTOR SIMPLES (2 MÓDULOS), 10A/250V, SEM SUPORTE E SEM PLACA - FORNECIMENTO E INSTALAÇÃO. AF_03/2023</t>
  </si>
  <si>
    <t>SUPORTE PARAFUSADO COM PLACA DE ENCAIXE 4" X 2" BAIXO  PARA PONTO ELÉTRICO - FORNECIMENTO E INSTALAÇÃO. AF_03/2023</t>
  </si>
  <si>
    <t>TOMADA MÉDIA DE EMBUTIR (2 MÓDULOS), 2P+T 20 A, SEM SUPORTE E SEM PLACA - FORNECIMENTO E INSTALAÇÃO. AF_03/2023</t>
  </si>
  <si>
    <t>DISPOSITIVO ELETRICO - EMBUTIDO</t>
  </si>
  <si>
    <t>DISJUNTOR MONOPOLAR TIPO DIN, CORRENTE NOMINAL DE 10A - FORNECIMENTO E INSTALAÇÃO. AF_10/2020</t>
  </si>
  <si>
    <t>DISJUNTOR MONOPOLAR TIPO DIN, CORRENTE NOMINAL DE 16A - FORNECIMENTO EINSTALAÇÃO. AF_10/2020</t>
  </si>
  <si>
    <t>DISJUNTOR MONOPOLAR TIPO DIN, CORRENTE NOMINAL DE 20A - FORNECIMENTO EINSTALAÇÃO. AF_10/2020</t>
  </si>
  <si>
    <t>DISJUNTOR MONOPOLAR TIPO DIN, CORRENTE NOMINAL DE 25A - FORNECIMENTO EINSTALAÇÃO. AF_10/2020</t>
  </si>
  <si>
    <t>DISJUNTOR MONOPOLAR TIPO DIN, CORRENTE NOMINAL DE 32A - FORNECIMENTO EINSTALAÇÃO. AF_10/2020</t>
  </si>
  <si>
    <t>DISJUNTOR MONOPOLAR TIPO DIN, CORRENTE NOMINAL DE 40A - FORNECIMENTO EINSTALAÇÃO. AF_10/2020</t>
  </si>
  <si>
    <t>ED-19519</t>
  </si>
  <si>
    <t>ELETROCALHA PERFURADA  EM CHAPA DE AÇO
GALVANIZADO #18, COM TRATAMENTO PRÉ-ZINCADO, INCLUSIVE
TAMPA DE ENCAIXE, FIXAÇÃO SUPERIOR, CONEXÕES E
ACESSÓRIOS</t>
  </si>
  <si>
    <t>ELETRODUTO FLEXÍVEL CORRUGADO, PVC, (3/4"), PARA CIRCUITOS TERMINAIS, INSTALADO EM FORRO - FORNECIMENTO E INSTALAÇÃO. AF_03/2023_PA</t>
  </si>
  <si>
    <t>ELETRODUTO FLEXÍVEL CORRUGADO, PVC, (1"), PARA CIRCUITOS TERMINAIS, INSTALADO EM FORRO - FORNECIMENTO E INSTALAÇÃO. AF_03/2023_PA</t>
  </si>
  <si>
    <t>QUADRO DE DISTRIBUIÇÃO DE ENERGIA EM CHAPA DE AÇO GALVANIZADO, DE EMBUTIR, COM BARRAMENTO TRIFÁSICO, PARA 30 DISJUNTORES DIN 150A - FORNECIMENTO E INSTALAÇÃO. AF_10/2020</t>
  </si>
  <si>
    <t xml:space="preserve">DISPOSITIVO DE PROTEÇÃO / ELETROCALHA E ELETRODUTO , QUADRO DE DISTRIBUIÇÃO E ACESSORIOS </t>
  </si>
  <si>
    <t>1.1</t>
  </si>
  <si>
    <t>2.2</t>
  </si>
  <si>
    <t>2.3</t>
  </si>
  <si>
    <t>2.1</t>
  </si>
  <si>
    <t>3.1</t>
  </si>
  <si>
    <t>5.1</t>
  </si>
  <si>
    <t>5.2</t>
  </si>
  <si>
    <t>5.3</t>
  </si>
  <si>
    <t>5.4</t>
  </si>
  <si>
    <t>5.5</t>
  </si>
  <si>
    <t>6.1</t>
  </si>
  <si>
    <t>6.1.1</t>
  </si>
  <si>
    <t>6.1.2</t>
  </si>
  <si>
    <t>6.1.6</t>
  </si>
  <si>
    <t>6.1.7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</si>
  <si>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</si>
  <si>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</si>
  <si>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</si>
  <si>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</si>
  <si>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</si>
  <si>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</si>
  <si>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</si>
  <si>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</si>
  <si>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6.3</t>
  </si>
  <si>
    <t>6.3.1</t>
  </si>
  <si>
    <t>6.3.2</t>
  </si>
  <si>
    <t>6.3.3</t>
  </si>
  <si>
    <t>7.1</t>
  </si>
  <si>
    <t>7.1.1</t>
  </si>
  <si>
    <t>7.1.2</t>
  </si>
  <si>
    <t>7.1.3</t>
  </si>
  <si>
    <t>8.1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</si>
  <si>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</si>
  <si>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</si>
  <si>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</si>
  <si>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</si>
  <si>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</si>
  <si>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</si>
  <si>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</si>
  <si>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</si>
  <si>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</si>
  <si>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8.2</t>
  </si>
  <si>
    <t>8.2.1</t>
  </si>
  <si>
    <t>8.2.2</t>
  </si>
  <si>
    <t>8.2.3</t>
  </si>
  <si>
    <t>8.2.4</t>
  </si>
  <si>
    <t>8.2.5</t>
  </si>
  <si>
    <t>8.2.6</t>
  </si>
  <si>
    <t>8.2.7</t>
  </si>
  <si>
    <t>8.3</t>
  </si>
  <si>
    <t xml:space="preserve"> 8.3.5</t>
  </si>
  <si>
    <t>8.4</t>
  </si>
  <si>
    <t>8.4.1</t>
  </si>
  <si>
    <t>8.5</t>
  </si>
  <si>
    <t>8.5.1</t>
  </si>
  <si>
    <t>8.5.2</t>
  </si>
  <si>
    <t>8.5.3</t>
  </si>
  <si>
    <t>8.5.4</t>
  </si>
  <si>
    <t>8.6</t>
  </si>
  <si>
    <t>8.6.1</t>
  </si>
  <si>
    <t>8.6.2</t>
  </si>
  <si>
    <t>8.6.3</t>
  </si>
  <si>
    <t>8.6.4</t>
  </si>
  <si>
    <t>8.6.5</t>
  </si>
  <si>
    <t>8.6.6</t>
  </si>
  <si>
    <t>8.6.7</t>
  </si>
  <si>
    <t>8.6.8</t>
  </si>
  <si>
    <t>8.6.9</t>
  </si>
  <si>
    <t>8.6.10</t>
  </si>
  <si>
    <t>PORTA DE CORRER DE ALUMÍNIO, COM DUAS FOLHAS PARA VIDRO, INCLUSO VIDROLISO INCOLOR, FECHADURA E PUXADOR. AF_12/2019</t>
  </si>
  <si>
    <t>COLAR DE TOMADA, PVC, COM TRAVAS, DE 60 MM X 1/2" OU 60 MM X 3/4", PARA LIGAÇÃO PREDIAL DE ÁGUA. AF_06/2022</t>
  </si>
  <si>
    <t>JOELHO 90 GRAUS, PVC, SOLDÁVEL, DN 20MM, INSTALADO EM RAMAL OU SUB-RAMAL DE ÁGUA - FORNECIMENTO E INSTALAÇÃO. AF_06/2022</t>
  </si>
  <si>
    <t>ADAPTADOR CURTO COM BOLSA E ROSCA PARA REGISTRO, PVC, SOLDÁVEL, DN 20MM X 1/2 , INSTALADO EM RAMAL OU SUB-RAMAL DE ÁGUA - FORNECIMENTO E INSTALAÇÃO. AF_06/2022</t>
  </si>
  <si>
    <t>CURVA DE TRANSPOSIÇÃO, PVC, SOLDÁVEL, DN 20MM, INSTALADO EM RAMAL OU SUB-RAMAL DE ÁGUA - FORNECIMENTO E INSTALAÇÃO. AF_06/2022</t>
  </si>
  <si>
    <t>PVC, SOLDÁVEL, DN 20MM, INSTALADO EM RAMAL OU SUB-RAMAL DE ÁGUA- FORNECIMENTO E INSTALAÇÃO. AF_06/2022</t>
  </si>
  <si>
    <t>TUBO, PVC, SOLDÁVEL, DN 20MM, INSTALADO EM RAMAL DE DISTRIBUIÇÃO DE ÁGUA - FORNECIMENTO E INSTALAÇÃO. AF_06/2022</t>
  </si>
  <si>
    <t>ED-50316</t>
  </si>
  <si>
    <t>DUCHA HIGIÊNICA COM REGISTRO PARA CONTROLE DE FLUXO
DE ÁGUA, DIÂMETRO 1/2" (25MM), INCLUSIVE FORNECIMENTO E
INSTALAÇÃO</t>
  </si>
  <si>
    <t>VASO SANITÁRIO COM CAIXA ACOPLADA, LOUÇA BRANCA - PADRÃO ALTO- FORNECIMENTO E INSTALAÇÃO. AF_01/2020</t>
  </si>
  <si>
    <t>REGISTRO DE GAVETA BRUTO, LATÃO, ROSCÁVEL, 3/4", COM ACABAMENTO E CANOPLA CROMADOS - FORNECIMENTO E INSTALAÇÃO. AF_08/2021</t>
  </si>
  <si>
    <t>TUBO, PVC, SOLDÁVEL, DN 25MM, INSTALADO EM RAMAL DE DISTRIBUIÇÃO DE ÁGUA - FORNECIMENTO E INSTALAÇÃO. AF_06/2022</t>
  </si>
  <si>
    <t>TE, PVC, SOLDÁVEL, DN 25MM, INSTALADO EM PRUMADA DE ÁGUA - FORNECIMENTO E INSTALAÇÃO. AF_06/2022</t>
  </si>
  <si>
    <t>ADAPTADOR CURTO COM BOLSA E ROSCA PARA REGISTRO, PVC, SOLDÁVEL, M X 1.1/4 , INSTALADO EM PRUMADA DE ÁGUA - FORNECIMENTO E INSTALAÇÃO.AF_06/2022</t>
  </si>
  <si>
    <t>ADAPTADOR COM FLANGE E ANEL DE VEDAÇÃO, PVC, SOLDÁVEL, DN INSTALADO EM RESERVAÇÃO PREDIAL DE ÁGUA - FORNECIMENTO E INSTALAÇÃO. AF_04/2024</t>
  </si>
  <si>
    <t>ADAPTADOR COM FLANGE E ANEL DE VEDAÇÃO, PVC, SOLDÁVEL,  X 1 1/4", INSTALADO EM RESERVAÇÃO PREDIAL DE ÁGUA - FORNECIMENTO E INSTALAÇÃO. AF_04/2024</t>
  </si>
  <si>
    <t>JOELHO 90 GRAUS COM BUCHA DE LATÃO, PVC, SOLDÁVEL, , X 1/2 INSTALADO EM RAMAL OU SUB-RAMAL DE ÁGUA - FORNECIMENTO E INSTALAÇÃO. AF_06/2022</t>
  </si>
  <si>
    <t>JOELHO, PVC, SOLDÁVEL, INSTALADO EM RAMAL DE DISTRIBUIÇÃO DE ÁGUA - FORNECIMENTO E INSTALAÇÃO. AF_06/2022</t>
  </si>
  <si>
    <t>CURVA 90 GRAUS, CPVC, SOLDÁVEL, INSTALADO EM RAMAL DE DISTRIBUIÇÃO DE ÁGUA FORNECIMENTO E INSTALAÇÃO. AF_06/2022</t>
  </si>
  <si>
    <t>TUBO, PVC, SOLDÁVEL, DN 40MM, INSTALADO EM PRUMADA DE ÁGUA - FORNECIMENTO E INSTALAÇÃO. AF_06/2022</t>
  </si>
  <si>
    <t>HIDRÁULICA</t>
  </si>
  <si>
    <t>REGISTRO DE ESFERA, PVC, SOLDÁVEL, COM VOLANTE,  - FORNECIMENTO E INSTALAÇÃO. AF_08/2021</t>
  </si>
  <si>
    <t>ED-49883</t>
  </si>
  <si>
    <t>CAIXA DE ESGOTO DE INSPEÇÃO/PASSAGEM  (
60X60), REVESTIMENTO EM ARGAMASSA COM ADITIVO
IMPERMEABILIZANTE, COM TAMPA DE CONCRETO, INCLUSIVE
ESCAVAÇÃO, REATERRO E TRANSPORTE E RETIRADA DO
MATERIAL ESCAVADO (EM CAÇAMBA)</t>
  </si>
  <si>
    <t>CAIXA SIFONADA  100 X 100 X 50 MM</t>
  </si>
  <si>
    <t>ED-50011</t>
  </si>
  <si>
    <t xml:space="preserve">RALO SIFONADO O 100 X 40 MM </t>
  </si>
  <si>
    <t>ED-49954</t>
  </si>
  <si>
    <t>INSTALAÇÃO DE SIFÃO DE METAL PARA LAVATÓRIO, TIPO COPO
COM ACABAMENTO CROMADO, DIÂMETRO (1"X1.1/2"), INCLUSIVE
FORNECIMENTO</t>
  </si>
  <si>
    <t>ED-50320</t>
  </si>
  <si>
    <t>CURVA 90 GRAUS, PVC, DN 40MM, INSTALADO</t>
  </si>
  <si>
    <t>JOELHO 45 GRAUS, DN 40MM, INSTALADO</t>
  </si>
  <si>
    <t>JOELHO 90 GRAUS, PVC, SERIE NORMAL, ESGOTO PREDIAL, DN 100 MM,</t>
  </si>
  <si>
    <t>JOELHO 90 GRAUS, PVC, SERIE NORMAL, ESGOTO PREDIAL, DN 50 MM</t>
  </si>
  <si>
    <t>JOELHO 90 GRAUS, PVC, SERIE NORMAL, ESGOTO PREDIAL, DN 40 MM</t>
  </si>
  <si>
    <t>TUBO PVC, SERIE NORMAL, ESGOTO PREDIAL, DN 40 MM, FORNECIDO E INSTALADO</t>
  </si>
  <si>
    <t>TUBO PVC, SERIE NORMAL, ESGOTO PREDIAL, DN 100 MM, FORNECIDO E INSTALADO</t>
  </si>
  <si>
    <t>TE, PVC, SÉRIE NORMAL, ESGOTO PREDIAL, DN 100 X 50 MM</t>
  </si>
  <si>
    <t>CURVA 90 GRAUS, PVC, DN 50MM, INSTALADO</t>
  </si>
  <si>
    <t>TE, PVC, SERIE NORMAL, ESGOTO PREDIAL, DN 50 X 50 MM</t>
  </si>
  <si>
    <t>SANITARIO</t>
  </si>
  <si>
    <t>9.1.1</t>
  </si>
  <si>
    <t>9.1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</si>
  <si>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</si>
  <si>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</si>
  <si>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</si>
  <si>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</si>
  <si>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</si>
  <si>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</si>
  <si>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</si>
  <si>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</si>
  <si>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</si>
  <si>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</si>
  <si>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</si>
  <si>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9.1.13</t>
  </si>
  <si>
    <t>9.1.14</t>
  </si>
  <si>
    <t>9.1.15</t>
  </si>
  <si>
    <t>9.1.16</t>
  </si>
  <si>
    <t>9.1.17</t>
  </si>
  <si>
    <t>9.1.18</t>
  </si>
  <si>
    <t>9.1.19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</si>
  <si>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</si>
  <si>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</si>
  <si>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</si>
  <si>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</si>
  <si>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</si>
  <si>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</si>
  <si>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</si>
  <si>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</si>
  <si>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</si>
  <si>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</si>
  <si>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</si>
  <si>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</si>
  <si>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</si>
  <si>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</si>
  <si>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9.2.14</t>
  </si>
  <si>
    <t>10.1</t>
  </si>
  <si>
    <t>Responsável Técnico Thiago Couto Ribeiro - CREA: 299268/D</t>
  </si>
  <si>
    <t>MEMORIAL DE CALCULO</t>
  </si>
  <si>
    <t>PROJETO</t>
  </si>
  <si>
    <t xml:space="preserve">PROJETO </t>
  </si>
  <si>
    <t>LAJE 10 CM MACIÇA DE CONCRETO 20 MPa, COM ARMAÇÃO,
FÔRMA RESINADA, ESCORAMENTO E DESFORMA</t>
  </si>
  <si>
    <t>ED-50848</t>
  </si>
  <si>
    <t>8.5.5</t>
  </si>
  <si>
    <t>LÂMPADA  LED DE 18/20 W, BASE G13 - FORNECIMENTO E INSTALAÇÃO.</t>
  </si>
  <si>
    <t xml:space="preserve">ENGENHEIRO CIVIL THIAGO COUTO RIBEIRO </t>
  </si>
  <si>
    <t>299268/D</t>
  </si>
  <si>
    <t xml:space="preserve">  CÂMARA MUNICIPAL DE NATALÂNDIA-MG</t>
  </si>
  <si>
    <t xml:space="preserve">SINAPI -01/2025 -  MG
SETOP - 08/2023 - MG-Região (Triângulo e Alto Parnaíba)
</t>
  </si>
  <si>
    <t>FORNECIMENTO E COLOCAÇÃO DE PLACA DE OBRA EM CHAPA
GALVANIZADA #26, ESP. 0,45MM, DIMENSÃO (3X1,5)M, PLOTADA
COM ADESIVO VINÍLICO, AFIXADA COM REBITES 4,8X40MM, EM
ESTRUTURA METÁLICA DE METALON 20X20MM, ESP. 1,25MM,
INCLUSIVE SUPORTE EM EUCALIPTO AUTOCLAVADO PINTADO
COM TINTA PVA DUAS (2) DEMÃOS</t>
  </si>
  <si>
    <t>ED-28427</t>
  </si>
  <si>
    <t>2,5*5</t>
  </si>
  <si>
    <t xml:space="preserve">BARRACÃO DE OBRA PARA DEPÓSITO E FERRAMENTARIA TIPO-I,
ÁREA INTERNA 14,52M2, EM CHAPA DE COMPENSADO RESINADO,
INCLUSIVE MOBILIÁRIO (OBRA DE PEQUENO PORTE, EFETIVO ATÉ
30 HOMENS), PADRÃO DER-MG </t>
  </si>
  <si>
    <t>ED-50128</t>
  </si>
  <si>
    <t>DEMOLIÇÃO MANUAL DE CONSTRUÇÃO EM ALVENARIAS DE
VEDAÇÃO, COM ESPESSURA MÁXIMA DE 15CM, INCLUSIVE
REMOÇÃO COM REAPROVEITAMENTO DE ESQUADRIAS,
AFASTAMENTO E EMPILHAMENTO, EXCLUSIVE TRANSPORTE E
RETIRADA DO MATERIAL DEMOLIDO/REMOVIDO NÃO
REAPROVEITÁVEL</t>
  </si>
  <si>
    <t>ED-28338</t>
  </si>
  <si>
    <t>3.2</t>
  </si>
  <si>
    <t>(3,1+6,63+1,34+1,31)*4,5</t>
  </si>
  <si>
    <t>(3,5+4,76+3,3+3,6+1,3+1,35)*5</t>
  </si>
  <si>
    <t>PAREDE EM CHAPA DE GESSO ACARTONADO (DRYWALL),
DIVISÃO ENTRE ÁREAS UMIDAS DE UMA MESMA UNIDADE (RU/RU)
, ESP. 115 MM, INCLUSIVE MONTANTES, GUIAS E ACESSÓRIOS,
 ISOLANTE TÉRMICO/ACÚSTICO</t>
  </si>
  <si>
    <t>ED-48211</t>
  </si>
  <si>
    <t>3.3</t>
  </si>
  <si>
    <t>ALVENARIA - VEDAÇÃO E DRYWALL</t>
  </si>
  <si>
    <t>(4+4+3,2+3,2+4+4+4,3+3,2+3,2+2,45)*4</t>
  </si>
  <si>
    <t>23*9,5</t>
  </si>
  <si>
    <t>REMOÇÃO DE TELHAS DE FIBROCIMENTO METÁLICA E CERÂMICA, DE FORMA MANUAL, SEM REAPROVEITAMENTO. AF_09/2023</t>
  </si>
  <si>
    <t xml:space="preserve">SINAPI </t>
  </si>
  <si>
    <t>REMOÇÃO DE TRAMA DE MADEIRA PARA COBERTURA, DE FORMA MANUAL, SEM REAPROVEITAMENTO. AF_09/2023</t>
  </si>
  <si>
    <t>REMOÇÃO MANUAL DE FORRO DE PLACAS (GESSO, MINERAL,
FIBRA, ISOPOR, COLMEIA, PVC, ETC.), COM REAPROVEITAMENTO,
INCLUSIVE DEMOLIÇÃO ESTRUTURA DE SUSTENTAÇÃO,
AFASTAMENTO E EMPILHAMENTO, EXCLUSIVE TRANSPORTE E
RETIRADA DO MATERIAL REMOVIDO NÃO REAPROVEITÁVEL</t>
  </si>
  <si>
    <t>ED-48459</t>
  </si>
  <si>
    <t>DEMOLIÇÃO DE REVESTIMENTO CERÂMICO, DE FORMA MANUAL, SEM REAPROVEITAMENTO. AF_09/2023</t>
  </si>
  <si>
    <t>DEMOLIÇÃO MANUAL DE CONCRETO, SEM ARMAÇÃO, INCLUSIVE
AFASTAMENTO E EMPILHAMENTO, EXCLUSIVE TRANSPORTE E
RETIRADA DO MATERIAL DEMOLIDO</t>
  </si>
  <si>
    <t>ED-48440</t>
  </si>
  <si>
    <t>(8,21*5*0,6)+(9,13*7,53*0,16)</t>
  </si>
  <si>
    <t>REVESTIMENTO COM PORCELANATO APLICADO EM PISO,
ACABAMENTO POLÍDO, AMBIENTE INTERNO, PADRÃO EXTRA,
BORDA RETIFICADA, DIMENSÃO DA PEÇA (60X60CM),
ASSENTAMENTO COM ARGAMASSA INDUSTRIALIZADA, INCLUSIVE
REJUNTAMENTO</t>
  </si>
  <si>
    <t>ED-50754</t>
  </si>
  <si>
    <t>(0,90*13*0,15)+(3*0,15)</t>
  </si>
  <si>
    <t>11*2*0,15</t>
  </si>
  <si>
    <t>Avenida Unaí, 961 - Centro, CEP. 38658-000 - Natalândia-MG</t>
  </si>
  <si>
    <t xml:space="preserve">REFORMA DA CÂMARA MUNICIPAL DE NATALÂNDIA </t>
  </si>
  <si>
    <t>(3,5+3,3+3,6+4,76+1,3+1,35)*4</t>
  </si>
  <si>
    <t>EMBOÇO, EM ARGAMASSA TRAÇO 1:2:8, PREPARO MECÂNICO, APLICADO MANUALMENTE EM PAREDES INTERNAS DE AMBIENTES COM ÁREA MAIOR QUE 10M², E = 17,5MM, COM TALISCAS. AF_03/2024</t>
  </si>
  <si>
    <t>((1,2+3,6+3+1,3+1,35+4+4+4,3)*2+(0,45+3,5+5,55)*2)*4,5)</t>
  </si>
  <si>
    <t>((1,2+3,6+3+1,3+1,35+4+4+4,3)*2+(0,45+3,5+5,55)*2)*4,5)+(3,5+3,3+3,6+4,76+1,3+1,35)*4</t>
  </si>
  <si>
    <t>105,9+9,5+9,5+22,75+22,75+98,39</t>
  </si>
  <si>
    <t>REVESTIMENTO CERÂMICO PARA PISO COM PLACAS TIPO ESMALTADA DE DIMENSÕES35X35 CM APLICADA EM AMBIENTES DE ÁREA ENTRE 5 M2 E 10 M2. AF_02/2023</t>
  </si>
  <si>
    <t>(2,4+2,4+2,4+2,4+1,3+1,3+1,35+1,35)*3</t>
  </si>
  <si>
    <t>FORRO EM DRYWALL PARA AMBIENTES RESIDENCIAIS, INCLUSIVE ESTRUTURA UNIDIRECIONAL DE FIXAÇÃO. AF_08/2023_PS</t>
  </si>
  <si>
    <t>9,5*22,75</t>
  </si>
  <si>
    <t>EMASSAMENTO EM TETO COM MASSA ACRÍLICA, DUAS (2)
DEMÃOS, INCLUSIVE LIXAMENTO PARA PINTURA</t>
  </si>
  <si>
    <t>ED-50476</t>
  </si>
  <si>
    <t>PINTURA LÁTEX ACRÍLICA PREMIUM, APLICAÇÃO MANUAL EM TETO, DUAS DEMÃOS.</t>
  </si>
  <si>
    <t>REMOÇÃO DE PORTAS, DE FORMA MANUAL, SEM REAPROVEITAMENTO. AF_09/2023</t>
  </si>
  <si>
    <t>7.1.4</t>
  </si>
  <si>
    <t>7.1.5</t>
  </si>
  <si>
    <t>(0,8*2,1)*9</t>
  </si>
  <si>
    <t>REMOÇÃO DE JANELAS, DE FORMA MANUAL, SEM REAPROVEITAMENTO. AF_09/2023</t>
  </si>
  <si>
    <t>(1,5*1)*8</t>
  </si>
  <si>
    <t>(3*2,1)+(1,5*2,1)</t>
  </si>
  <si>
    <t>(2*1,5)+(21,55*0,8)</t>
  </si>
  <si>
    <t>CABOS</t>
  </si>
  <si>
    <t>CABO DE COBRE FLEXÍVEL ISOLADO, 6 MM², ANTI-CHAMA 450/750 V, PARA CIRCUITOS TERMINAIS - FORNECIMENTO E INSTALAÇÃO. AF_03/2023</t>
  </si>
  <si>
    <t>CÂMARA MUNICIPAL DE NATALÂNDIA-MG</t>
  </si>
  <si>
    <t>CNPJ: 01.645.912/0001-83</t>
  </si>
  <si>
    <t>6.1.3</t>
  </si>
  <si>
    <t>6.1.4</t>
  </si>
  <si>
    <t>6.1.5</t>
  </si>
  <si>
    <t xml:space="preserve"> ED-51120</t>
  </si>
  <si>
    <t>REATERRO MANUAL DE VALA, INCLUSIVE ESPALHAMENTO E
COMPACTAÇÃO MANUAL COM SOQUETE</t>
  </si>
  <si>
    <t>9,5*9,7*0,2</t>
  </si>
  <si>
    <t>(10+10+9,5)*0,20</t>
  </si>
  <si>
    <t>(7,2+32+21,55+21,55)*0,15*0,15</t>
  </si>
  <si>
    <t>1.2</t>
  </si>
  <si>
    <t>1.3</t>
  </si>
  <si>
    <t>5.6</t>
  </si>
  <si>
    <t>5.7</t>
  </si>
  <si>
    <t>5.8</t>
  </si>
  <si>
    <t>10.1.1</t>
  </si>
  <si>
    <t>10.1.2</t>
  </si>
  <si>
    <t xml:space="preserve">PROJETOS COMPLEMENTARES </t>
  </si>
  <si>
    <t>PROJETO EXECUTIVO DE ESTRUTURA DE CONCRETO</t>
  </si>
  <si>
    <t>CO-27427</t>
  </si>
  <si>
    <t>PROJETO EXECUTIVO DE INSTALAÇÕES ELÉTRICAS E LOGICA</t>
  </si>
  <si>
    <t>CO-27431</t>
  </si>
  <si>
    <t>PR A1</t>
  </si>
  <si>
    <t>CO-27430</t>
  </si>
  <si>
    <t>PROJETO EXECUTIVO DE INSTALAÇÕES HIDRO SANITÁRIAS</t>
  </si>
  <si>
    <t>3.1.1</t>
  </si>
  <si>
    <t>3.2.1</t>
  </si>
  <si>
    <t>3.2.2</t>
  </si>
  <si>
    <t>3.2.3</t>
  </si>
  <si>
    <t>3.2.4</t>
  </si>
  <si>
    <t>3.3.1</t>
  </si>
  <si>
    <t>3.3.2</t>
  </si>
  <si>
    <t>3.3.3</t>
  </si>
  <si>
    <t>3.3.4</t>
  </si>
  <si>
    <t>3.3.5</t>
  </si>
  <si>
    <t>4.1</t>
  </si>
  <si>
    <t>4.2</t>
  </si>
  <si>
    <t>4.3</t>
  </si>
  <si>
    <t xml:space="preserve">OBRA: REFORMA DA CÂMARA MUNICIPAL DE NATALÂNDIA </t>
  </si>
  <si>
    <t xml:space="preserve">LOCAL: Avenida Unaí, 961 - Centro, CEP. 38658-000 - Natalândia-MG </t>
  </si>
  <si>
    <t>MÊS 5</t>
  </si>
  <si>
    <t>DATA: 28/04/2025</t>
  </si>
  <si>
    <t>MÊS 6</t>
  </si>
  <si>
    <t>PRAZO DA OBRA: 6 MESES</t>
  </si>
  <si>
    <t>PAINEL RIPADO EM MDF, ESPAÇAMENTO DE 1,5CM CONFORME PROJETO ( FUNDO DO PALCO E PAREDE DO PALCO)</t>
  </si>
  <si>
    <t xml:space="preserve">COTAÇÃO </t>
  </si>
  <si>
    <t>6.2.8</t>
  </si>
  <si>
    <t>(4,3+5,8+4,3+5,8)*3 - (6,3-4,2)</t>
  </si>
  <si>
    <t>23*9,5+20%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</si>
</sst>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&quot;R$ &quot;#,##0.00"/>
    <numFmt numFmtId="167" formatCode="_-[$R$-416]\ * #,##0.00_-;\-[$R$-416]\ * #,##0.00_-;_-[$R$-416]\ * &quot;-&quot;??_-;_-@_-"/>
    <numFmt numFmtId="168" formatCode="&quot;R$&quot;\ #,##0.00"/>
  </numFmts>
  <fonts count="31" x14ac:knownFonts="1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sz val="12"/>
      <name val="Arial"/>
      <family val="1"/>
    </font>
    <font>
      <b/>
      <sz val="11"/>
      <color rgb="FF444444"/>
      <name val="Calibri"/>
      <family val="2"/>
      <charset val="1"/>
    </font>
    <font>
      <b/>
      <sz val="9"/>
      <name val="Arial"/>
      <family val="2"/>
    </font>
    <font>
      <sz val="11"/>
      <name val="Arial"/>
      <family val="1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1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b/>
      <sz val="2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6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D0CECE"/>
      </left>
      <right/>
      <top style="thin">
        <color rgb="FFD0CECE"/>
      </top>
      <bottom/>
      <diagonal/>
    </border>
    <border>
      <left/>
      <right/>
      <top style="thin">
        <color rgb="FFD0CECE"/>
      </top>
      <bottom/>
      <diagonal/>
    </border>
    <border>
      <left/>
      <right style="thin">
        <color rgb="FFD0CECE"/>
      </right>
      <top style="thin">
        <color rgb="FFD0CECE"/>
      </top>
      <bottom/>
      <diagonal/>
    </border>
    <border>
      <left style="thin">
        <color rgb="FFD0CECE"/>
      </left>
      <right/>
      <top style="thin">
        <color rgb="FFD0CECE"/>
      </top>
      <bottom style="thin">
        <color rgb="FFD0CECE"/>
      </bottom>
      <diagonal/>
    </border>
    <border>
      <left/>
      <right/>
      <top style="thin">
        <color rgb="FFD0CECE"/>
      </top>
      <bottom style="thin">
        <color rgb="FFD0CECE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/>
      <top/>
      <bottom/>
      <diagonal/>
    </border>
    <border>
      <left/>
      <right style="thin">
        <color rgb="FFD0CECE"/>
      </right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/>
      <diagonal/>
    </border>
    <border>
      <left style="thin">
        <color rgb="FFD0CECE"/>
      </left>
      <right style="thin">
        <color rgb="FFD0CECE"/>
      </right>
      <top/>
      <bottom/>
      <diagonal/>
    </border>
    <border>
      <left style="thin">
        <color rgb="FFD0CECE"/>
      </left>
      <right/>
      <top/>
      <bottom style="thin">
        <color rgb="FFD0CECE"/>
      </bottom>
      <diagonal/>
    </border>
    <border>
      <left/>
      <right/>
      <top/>
      <bottom style="thin">
        <color rgb="FFD0CECE"/>
      </bottom>
      <diagonal/>
    </border>
    <border>
      <left/>
      <right style="thin">
        <color rgb="FFD0CECE"/>
      </right>
      <top/>
      <bottom style="thin">
        <color rgb="FFD0CECE"/>
      </bottom>
      <diagonal/>
    </border>
    <border>
      <left style="thin">
        <color rgb="FFD0CECE"/>
      </left>
      <right style="thin">
        <color rgb="FFD0CECE"/>
      </right>
      <top/>
      <bottom style="thin">
        <color rgb="FFD0CECE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4" fillId="0" borderId="0"/>
    <xf numFmtId="44" fontId="9" fillId="0" borderId="0" applyFont="0" applyFill="0" applyBorder="0" applyAlignment="0" applyProtection="0"/>
  </cellStyleXfs>
  <cellXfs count="257">
    <xf numFmtId="0" fontId="0" fillId="0" borderId="0" xfId="0"/>
    <xf numFmtId="4" fontId="0" fillId="0" borderId="0" xfId="0" applyNumberFormat="1"/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vertical="top" wrapText="1"/>
    </xf>
    <xf numFmtId="4" fontId="1" fillId="3" borderId="1" xfId="0" applyNumberFormat="1" applyFont="1" applyFill="1" applyBorder="1" applyAlignment="1">
      <alignment horizontal="right" vertical="top" wrapText="1"/>
    </xf>
    <xf numFmtId="0" fontId="4" fillId="3" borderId="0" xfId="0" applyFont="1" applyFill="1" applyAlignment="1">
      <alignment horizontal="right" vertical="top" wrapText="1"/>
    </xf>
    <xf numFmtId="0" fontId="5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vertical="top" wrapText="1"/>
    </xf>
    <xf numFmtId="0" fontId="1" fillId="0" borderId="10" xfId="0" applyFont="1" applyBorder="1"/>
    <xf numFmtId="0" fontId="1" fillId="0" borderId="11" xfId="0" applyFont="1" applyBorder="1" applyAlignment="1">
      <alignment vertical="center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0" fontId="0" fillId="4" borderId="0" xfId="0" applyFill="1"/>
    <xf numFmtId="0" fontId="4" fillId="3" borderId="20" xfId="0" applyFont="1" applyFill="1" applyBorder="1" applyAlignment="1">
      <alignment horizontal="center" vertical="top" wrapText="1"/>
    </xf>
    <xf numFmtId="4" fontId="4" fillId="3" borderId="20" xfId="0" applyNumberFormat="1" applyFont="1" applyFill="1" applyBorder="1" applyAlignment="1">
      <alignment horizontal="center" vertical="top" wrapText="1"/>
    </xf>
    <xf numFmtId="0" fontId="0" fillId="0" borderId="0" xfId="0" quotePrefix="1"/>
    <xf numFmtId="0" fontId="10" fillId="5" borderId="21" xfId="2" applyFill="1" applyBorder="1"/>
    <xf numFmtId="0" fontId="10" fillId="5" borderId="22" xfId="2" applyFill="1" applyBorder="1"/>
    <xf numFmtId="0" fontId="10" fillId="5" borderId="0" xfId="2" applyFill="1"/>
    <xf numFmtId="0" fontId="10" fillId="5" borderId="23" xfId="2" applyFill="1" applyBorder="1"/>
    <xf numFmtId="0" fontId="10" fillId="5" borderId="0" xfId="2" applyFill="1" applyAlignment="1">
      <alignment wrapText="1"/>
    </xf>
    <xf numFmtId="0" fontId="12" fillId="5" borderId="31" xfId="2" applyFont="1" applyFill="1" applyBorder="1" applyAlignment="1">
      <alignment horizontal="center" vertical="center"/>
    </xf>
    <xf numFmtId="0" fontId="12" fillId="5" borderId="27" xfId="2" applyFont="1" applyFill="1" applyBorder="1" applyAlignment="1">
      <alignment horizontal="center" vertical="center"/>
    </xf>
    <xf numFmtId="0" fontId="12" fillId="5" borderId="27" xfId="2" applyFont="1" applyFill="1" applyBorder="1" applyAlignment="1">
      <alignment horizontal="center" vertical="center" wrapText="1"/>
    </xf>
    <xf numFmtId="10" fontId="13" fillId="6" borderId="33" xfId="2" applyNumberFormat="1" applyFont="1" applyFill="1" applyBorder="1" applyAlignment="1">
      <alignment vertical="top" wrapText="1"/>
    </xf>
    <xf numFmtId="10" fontId="14" fillId="6" borderId="33" xfId="3" applyNumberFormat="1" applyFont="1" applyFill="1" applyBorder="1" applyAlignment="1">
      <alignment vertical="top" wrapText="1"/>
    </xf>
    <xf numFmtId="49" fontId="13" fillId="6" borderId="35" xfId="2" applyNumberFormat="1" applyFont="1" applyFill="1" applyBorder="1" applyAlignment="1">
      <alignment horizontal="center" vertical="top" wrapText="1"/>
    </xf>
    <xf numFmtId="4" fontId="13" fillId="6" borderId="35" xfId="2" applyNumberFormat="1" applyFont="1" applyFill="1" applyBorder="1" applyAlignment="1">
      <alignment vertical="top" wrapText="1"/>
    </xf>
    <xf numFmtId="49" fontId="13" fillId="5" borderId="35" xfId="2" applyNumberFormat="1" applyFont="1" applyFill="1" applyBorder="1" applyAlignment="1">
      <alignment horizontal="center" vertical="top" wrapText="1"/>
    </xf>
    <xf numFmtId="10" fontId="13" fillId="5" borderId="33" xfId="2" applyNumberFormat="1" applyFont="1" applyFill="1" applyBorder="1" applyAlignment="1">
      <alignment vertical="top" wrapText="1"/>
    </xf>
    <xf numFmtId="10" fontId="14" fillId="5" borderId="33" xfId="3" applyNumberFormat="1" applyFont="1" applyFill="1" applyBorder="1" applyAlignment="1">
      <alignment vertical="top" wrapText="1"/>
    </xf>
    <xf numFmtId="4" fontId="13" fillId="5" borderId="35" xfId="2" applyNumberFormat="1" applyFont="1" applyFill="1" applyBorder="1" applyAlignment="1">
      <alignment vertical="top" wrapText="1"/>
    </xf>
    <xf numFmtId="49" fontId="15" fillId="5" borderId="35" xfId="2" applyNumberFormat="1" applyFont="1" applyFill="1" applyBorder="1" applyAlignment="1">
      <alignment horizontal="center" vertical="top" wrapText="1"/>
    </xf>
    <xf numFmtId="4" fontId="15" fillId="5" borderId="35" xfId="2" applyNumberFormat="1" applyFont="1" applyFill="1" applyBorder="1" applyAlignment="1">
      <alignment vertical="top" wrapText="1"/>
    </xf>
    <xf numFmtId="0" fontId="16" fillId="5" borderId="0" xfId="2" applyFont="1" applyFill="1"/>
    <xf numFmtId="49" fontId="18" fillId="7" borderId="39" xfId="2" applyNumberFormat="1" applyFont="1" applyFill="1" applyBorder="1" applyAlignment="1">
      <alignment horizontal="center" vertical="top" wrapText="1"/>
    </xf>
    <xf numFmtId="10" fontId="18" fillId="7" borderId="39" xfId="2" applyNumberFormat="1" applyFont="1" applyFill="1" applyBorder="1" applyAlignment="1">
      <alignment vertical="top" wrapText="1"/>
    </xf>
    <xf numFmtId="49" fontId="18" fillId="7" borderId="43" xfId="2" applyNumberFormat="1" applyFont="1" applyFill="1" applyBorder="1" applyAlignment="1">
      <alignment horizontal="center" vertical="top" wrapText="1"/>
    </xf>
    <xf numFmtId="166" fontId="18" fillId="7" borderId="43" xfId="2" applyNumberFormat="1" applyFont="1" applyFill="1" applyBorder="1" applyAlignment="1">
      <alignment vertical="top" wrapText="1"/>
    </xf>
    <xf numFmtId="0" fontId="10" fillId="5" borderId="23" xfId="2" applyFill="1" applyBorder="1" applyAlignment="1">
      <alignment vertical="center"/>
    </xf>
    <xf numFmtId="0" fontId="12" fillId="5" borderId="21" xfId="2" applyFont="1" applyFill="1" applyBorder="1" applyAlignment="1">
      <alignment wrapText="1"/>
    </xf>
    <xf numFmtId="0" fontId="12" fillId="5" borderId="22" xfId="2" applyFont="1" applyFill="1" applyBorder="1" applyAlignment="1">
      <alignment wrapText="1"/>
    </xf>
    <xf numFmtId="0" fontId="12" fillId="5" borderId="44" xfId="2" applyFont="1" applyFill="1" applyBorder="1" applyAlignment="1">
      <alignment wrapText="1"/>
    </xf>
    <xf numFmtId="0" fontId="10" fillId="5" borderId="45" xfId="2" applyFill="1" applyBorder="1"/>
    <xf numFmtId="0" fontId="12" fillId="5" borderId="23" xfId="2" applyFont="1" applyFill="1" applyBorder="1" applyAlignment="1">
      <alignment wrapText="1"/>
    </xf>
    <xf numFmtId="0" fontId="10" fillId="5" borderId="47" xfId="2" applyFill="1" applyBorder="1" applyAlignment="1">
      <alignment vertical="center"/>
    </xf>
    <xf numFmtId="0" fontId="12" fillId="5" borderId="48" xfId="2" applyFont="1" applyFill="1" applyBorder="1"/>
    <xf numFmtId="0" fontId="12" fillId="5" borderId="23" xfId="2" applyFont="1" applyFill="1" applyBorder="1"/>
    <xf numFmtId="0" fontId="20" fillId="5" borderId="47" xfId="2" applyFont="1" applyFill="1" applyBorder="1" applyAlignment="1">
      <alignment vertical="center"/>
    </xf>
    <xf numFmtId="0" fontId="10" fillId="5" borderId="48" xfId="2" applyFill="1" applyBorder="1"/>
    <xf numFmtId="0" fontId="19" fillId="5" borderId="23" xfId="2" applyFont="1" applyFill="1" applyBorder="1"/>
    <xf numFmtId="0" fontId="10" fillId="5" borderId="47" xfId="2" applyFill="1" applyBorder="1"/>
    <xf numFmtId="0" fontId="21" fillId="5" borderId="23" xfId="2" applyFont="1" applyFill="1" applyBorder="1"/>
    <xf numFmtId="0" fontId="14" fillId="5" borderId="23" xfId="2" applyFont="1" applyFill="1" applyBorder="1"/>
    <xf numFmtId="0" fontId="10" fillId="5" borderId="40" xfId="2" applyFill="1" applyBorder="1"/>
    <xf numFmtId="0" fontId="10" fillId="5" borderId="41" xfId="2" applyFill="1" applyBorder="1"/>
    <xf numFmtId="0" fontId="10" fillId="5" borderId="41" xfId="2" applyFill="1" applyBorder="1" applyAlignment="1">
      <alignment wrapText="1"/>
    </xf>
    <xf numFmtId="0" fontId="10" fillId="5" borderId="49" xfId="2" applyFill="1" applyBorder="1"/>
    <xf numFmtId="0" fontId="10" fillId="5" borderId="0" xfId="2" applyFill="1" applyAlignment="1">
      <alignment vertical="center"/>
    </xf>
    <xf numFmtId="0" fontId="10" fillId="5" borderId="0" xfId="2" applyFill="1" applyAlignment="1">
      <alignment vertical="center" wrapText="1"/>
    </xf>
    <xf numFmtId="0" fontId="12" fillId="5" borderId="0" xfId="2" applyFont="1" applyFill="1" applyAlignment="1">
      <alignment wrapText="1"/>
    </xf>
    <xf numFmtId="0" fontId="19" fillId="5" borderId="0" xfId="2" applyFont="1" applyFill="1"/>
    <xf numFmtId="0" fontId="21" fillId="5" borderId="0" xfId="2" applyFont="1" applyFill="1" applyAlignment="1">
      <alignment wrapText="1"/>
    </xf>
    <xf numFmtId="0" fontId="12" fillId="5" borderId="0" xfId="2" applyFont="1" applyFill="1" applyAlignment="1">
      <alignment horizontal="right"/>
    </xf>
    <xf numFmtId="0" fontId="14" fillId="5" borderId="0" xfId="2" applyFont="1" applyFill="1" applyAlignment="1">
      <alignment wrapText="1"/>
    </xf>
    <xf numFmtId="43" fontId="0" fillId="4" borderId="0" xfId="1" applyFont="1" applyFill="1"/>
    <xf numFmtId="10" fontId="13" fillId="0" borderId="33" xfId="2" applyNumberFormat="1" applyFont="1" applyBorder="1" applyAlignment="1">
      <alignment vertical="top" wrapText="1"/>
    </xf>
    <xf numFmtId="4" fontId="13" fillId="0" borderId="35" xfId="2" applyNumberFormat="1" applyFont="1" applyBorder="1" applyAlignment="1">
      <alignment vertical="top" wrapText="1"/>
    </xf>
    <xf numFmtId="166" fontId="10" fillId="5" borderId="0" xfId="2" applyNumberFormat="1" applyFill="1"/>
    <xf numFmtId="4" fontId="10" fillId="5" borderId="0" xfId="2" applyNumberFormat="1" applyFill="1"/>
    <xf numFmtId="10" fontId="10" fillId="5" borderId="0" xfId="2" applyNumberFormat="1" applyFill="1"/>
    <xf numFmtId="0" fontId="25" fillId="0" borderId="11" xfId="0" applyFont="1" applyBorder="1" applyAlignment="1">
      <alignment vertical="center"/>
    </xf>
    <xf numFmtId="4" fontId="0" fillId="4" borderId="0" xfId="0" applyNumberFormat="1" applyFill="1"/>
    <xf numFmtId="0" fontId="26" fillId="5" borderId="1" xfId="0" applyFont="1" applyFill="1" applyBorder="1" applyAlignment="1">
      <alignment horizontal="left" vertical="top" wrapText="1"/>
    </xf>
    <xf numFmtId="4" fontId="4" fillId="3" borderId="0" xfId="0" applyNumberFormat="1" applyFont="1" applyFill="1" applyAlignment="1">
      <alignment horizontal="center" vertical="top" wrapText="1"/>
    </xf>
    <xf numFmtId="44" fontId="0" fillId="0" borderId="0" xfId="6" applyFont="1"/>
    <xf numFmtId="0" fontId="4" fillId="3" borderId="5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right" vertical="top" wrapText="1"/>
    </xf>
    <xf numFmtId="164" fontId="3" fillId="4" borderId="17" xfId="0" applyNumberFormat="1" applyFont="1" applyFill="1" applyBorder="1" applyAlignment="1">
      <alignment horizontal="right" vertical="top" wrapText="1"/>
    </xf>
    <xf numFmtId="4" fontId="2" fillId="2" borderId="19" xfId="0" applyNumberFormat="1" applyFont="1" applyFill="1" applyBorder="1" applyAlignment="1">
      <alignment horizontal="right" vertical="top" wrapText="1"/>
    </xf>
    <xf numFmtId="0" fontId="0" fillId="0" borderId="54" xfId="0" applyBorder="1"/>
    <xf numFmtId="0" fontId="0" fillId="4" borderId="54" xfId="0" applyFill="1" applyBorder="1"/>
    <xf numFmtId="0" fontId="0" fillId="4" borderId="54" xfId="0" applyFill="1" applyBorder="1" applyAlignment="1">
      <alignment vertical="top"/>
    </xf>
    <xf numFmtId="0" fontId="3" fillId="5" borderId="1" xfId="0" applyFont="1" applyFill="1" applyBorder="1" applyAlignment="1">
      <alignment horizontal="left" vertical="top" wrapText="1"/>
    </xf>
    <xf numFmtId="0" fontId="12" fillId="5" borderId="50" xfId="2" applyFont="1" applyFill="1" applyBorder="1" applyAlignment="1">
      <alignment horizontal="left" vertical="center"/>
    </xf>
    <xf numFmtId="0" fontId="12" fillId="5" borderId="49" xfId="2" applyFont="1" applyFill="1" applyBorder="1" applyAlignment="1">
      <alignment horizontal="left" vertical="center"/>
    </xf>
    <xf numFmtId="0" fontId="11" fillId="5" borderId="23" xfId="2" applyFont="1" applyFill="1" applyBorder="1" applyAlignment="1"/>
    <xf numFmtId="0" fontId="11" fillId="5" borderId="0" xfId="2" applyFont="1" applyFill="1" applyAlignment="1"/>
    <xf numFmtId="4" fontId="26" fillId="5" borderId="1" xfId="0" applyNumberFormat="1" applyFont="1" applyFill="1" applyBorder="1" applyAlignment="1">
      <alignment horizontal="right" vertical="top" wrapText="1"/>
    </xf>
    <xf numFmtId="164" fontId="26" fillId="5" borderId="17" xfId="0" applyNumberFormat="1" applyFont="1" applyFill="1" applyBorder="1" applyAlignment="1">
      <alignment horizontal="right" vertical="top" wrapText="1"/>
    </xf>
    <xf numFmtId="0" fontId="29" fillId="5" borderId="54" xfId="0" applyFont="1" applyFill="1" applyBorder="1"/>
    <xf numFmtId="4" fontId="26" fillId="5" borderId="0" xfId="0" applyNumberFormat="1" applyFont="1" applyFill="1" applyBorder="1" applyAlignment="1">
      <alignment horizontal="right" vertical="top" wrapText="1"/>
    </xf>
    <xf numFmtId="0" fontId="29" fillId="5" borderId="0" xfId="0" applyFont="1" applyFill="1"/>
    <xf numFmtId="0" fontId="26" fillId="5" borderId="1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right" vertical="top" wrapText="1"/>
    </xf>
    <xf numFmtId="0" fontId="29" fillId="5" borderId="0" xfId="0" applyFont="1" applyFill="1" applyAlignment="1">
      <alignment horizontal="right"/>
    </xf>
    <xf numFmtId="0" fontId="29" fillId="5" borderId="54" xfId="0" applyFont="1" applyFill="1" applyBorder="1" applyAlignment="1">
      <alignment horizontal="left"/>
    </xf>
    <xf numFmtId="0" fontId="12" fillId="5" borderId="51" xfId="2" applyFont="1" applyFill="1" applyBorder="1" applyAlignment="1">
      <alignment horizontal="left" vertical="center"/>
    </xf>
    <xf numFmtId="0" fontId="12" fillId="5" borderId="41" xfId="2" applyFont="1" applyFill="1" applyBorder="1" applyAlignment="1">
      <alignment horizontal="left" vertical="center" wrapText="1"/>
    </xf>
    <xf numFmtId="0" fontId="0" fillId="4" borderId="54" xfId="0" applyFill="1" applyBorder="1" applyAlignment="1">
      <alignment wrapText="1"/>
    </xf>
    <xf numFmtId="0" fontId="2" fillId="8" borderId="1" xfId="0" applyFont="1" applyFill="1" applyBorder="1" applyAlignment="1">
      <alignment horizontal="left" vertical="top" wrapText="1"/>
    </xf>
    <xf numFmtId="4" fontId="2" fillId="8" borderId="1" xfId="0" applyNumberFormat="1" applyFont="1" applyFill="1" applyBorder="1" applyAlignment="1">
      <alignment horizontal="right" vertical="top" wrapText="1"/>
    </xf>
    <xf numFmtId="164" fontId="2" fillId="8" borderId="17" xfId="0" applyNumberFormat="1" applyFont="1" applyFill="1" applyBorder="1" applyAlignment="1">
      <alignment horizontal="right" vertical="top" wrapText="1"/>
    </xf>
    <xf numFmtId="0" fontId="0" fillId="8" borderId="54" xfId="0" applyFill="1" applyBorder="1"/>
    <xf numFmtId="4" fontId="2" fillId="8" borderId="19" xfId="0" applyNumberFormat="1" applyFont="1" applyFill="1" applyBorder="1" applyAlignment="1">
      <alignment horizontal="right" vertical="top" wrapText="1"/>
    </xf>
    <xf numFmtId="0" fontId="0" fillId="8" borderId="0" xfId="0" applyFill="1"/>
    <xf numFmtId="0" fontId="23" fillId="8" borderId="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vertical="top" wrapText="1"/>
    </xf>
    <xf numFmtId="0" fontId="25" fillId="0" borderId="0" xfId="0" applyFont="1" applyAlignment="1"/>
    <xf numFmtId="0" fontId="25" fillId="0" borderId="54" xfId="0" applyFont="1" applyBorder="1"/>
    <xf numFmtId="0" fontId="25" fillId="0" borderId="0" xfId="0" applyFont="1"/>
    <xf numFmtId="0" fontId="3" fillId="8" borderId="1" xfId="0" applyFont="1" applyFill="1" applyBorder="1" applyAlignment="1">
      <alignment horizontal="right" vertical="center" wrapText="1"/>
    </xf>
    <xf numFmtId="0" fontId="2" fillId="8" borderId="1" xfId="0" applyFont="1" applyFill="1" applyBorder="1" applyAlignment="1">
      <alignment horizontal="right" vertical="center" wrapText="1"/>
    </xf>
    <xf numFmtId="4" fontId="3" fillId="8" borderId="1" xfId="0" applyNumberFormat="1" applyFont="1" applyFill="1" applyBorder="1" applyAlignment="1">
      <alignment horizontal="right" vertical="center" wrapText="1"/>
    </xf>
    <xf numFmtId="9" fontId="23" fillId="8" borderId="17" xfId="4" applyFont="1" applyFill="1" applyBorder="1" applyAlignment="1">
      <alignment horizontal="right" vertical="center" wrapText="1"/>
    </xf>
    <xf numFmtId="10" fontId="0" fillId="8" borderId="54" xfId="0" applyNumberFormat="1" applyFill="1" applyBorder="1"/>
    <xf numFmtId="4" fontId="23" fillId="8" borderId="19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top" wrapText="1"/>
    </xf>
    <xf numFmtId="4" fontId="26" fillId="0" borderId="1" xfId="0" applyNumberFormat="1" applyFont="1" applyFill="1" applyBorder="1" applyAlignment="1">
      <alignment horizontal="right" vertical="top" wrapText="1"/>
    </xf>
    <xf numFmtId="164" fontId="26" fillId="0" borderId="17" xfId="0" applyNumberFormat="1" applyFont="1" applyFill="1" applyBorder="1" applyAlignment="1">
      <alignment horizontal="right" vertical="top" wrapText="1"/>
    </xf>
    <xf numFmtId="0" fontId="29" fillId="0" borderId="54" xfId="0" applyFont="1" applyFill="1" applyBorder="1"/>
    <xf numFmtId="4" fontId="26" fillId="0" borderId="0" xfId="0" applyNumberFormat="1" applyFont="1" applyFill="1" applyBorder="1" applyAlignment="1">
      <alignment horizontal="right" vertical="top" wrapText="1"/>
    </xf>
    <xf numFmtId="0" fontId="29" fillId="0" borderId="0" xfId="0" applyFont="1" applyFill="1"/>
    <xf numFmtId="0" fontId="26" fillId="0" borderId="1" xfId="0" applyFont="1" applyFill="1" applyBorder="1" applyAlignment="1">
      <alignment horizontal="right" vertical="top" wrapText="1"/>
    </xf>
    <xf numFmtId="0" fontId="26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right" vertical="top" wrapText="1"/>
    </xf>
    <xf numFmtId="0" fontId="1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 applyAlignment="1">
      <alignment horizontal="right" vertical="top" wrapText="1"/>
    </xf>
    <xf numFmtId="0" fontId="0" fillId="8" borderId="57" xfId="0" applyFill="1" applyBorder="1" applyAlignment="1">
      <alignment horizontal="center"/>
    </xf>
    <xf numFmtId="0" fontId="29" fillId="3" borderId="1" xfId="0" applyFont="1" applyFill="1" applyBorder="1" applyAlignment="1">
      <alignment horizontal="left" vertical="top" wrapText="1"/>
    </xf>
    <xf numFmtId="0" fontId="29" fillId="3" borderId="1" xfId="0" applyFont="1" applyFill="1" applyBorder="1" applyAlignment="1">
      <alignment horizontal="right" vertical="top" wrapText="1"/>
    </xf>
    <xf numFmtId="0" fontId="29" fillId="3" borderId="1" xfId="0" applyFont="1" applyFill="1" applyBorder="1" applyAlignment="1">
      <alignment horizontal="center" vertical="top" wrapText="1"/>
    </xf>
    <xf numFmtId="4" fontId="29" fillId="3" borderId="1" xfId="0" applyNumberFormat="1" applyFont="1" applyFill="1" applyBorder="1" applyAlignment="1">
      <alignment horizontal="right" vertical="top" wrapText="1"/>
    </xf>
    <xf numFmtId="0" fontId="29" fillId="0" borderId="57" xfId="0" applyFont="1" applyBorder="1" applyAlignment="1">
      <alignment horizontal="center"/>
    </xf>
    <xf numFmtId="0" fontId="29" fillId="0" borderId="0" xfId="0" applyFont="1"/>
    <xf numFmtId="0" fontId="29" fillId="0" borderId="54" xfId="0" applyFont="1" applyBorder="1" applyAlignment="1">
      <alignment horizontal="center" vertical="center"/>
    </xf>
    <xf numFmtId="0" fontId="30" fillId="5" borderId="1" xfId="0" applyFont="1" applyFill="1" applyBorder="1" applyAlignment="1">
      <alignment horizontal="right" vertical="top" wrapText="1"/>
    </xf>
    <xf numFmtId="0" fontId="30" fillId="5" borderId="1" xfId="0" applyFont="1" applyFill="1" applyBorder="1" applyAlignment="1">
      <alignment horizontal="left" vertical="top" wrapText="1"/>
    </xf>
    <xf numFmtId="4" fontId="30" fillId="5" borderId="1" xfId="0" applyNumberFormat="1" applyFont="1" applyFill="1" applyBorder="1" applyAlignment="1">
      <alignment horizontal="right" vertical="top" wrapText="1"/>
    </xf>
    <xf numFmtId="4" fontId="30" fillId="5" borderId="19" xfId="0" applyNumberFormat="1" applyFont="1" applyFill="1" applyBorder="1" applyAlignment="1">
      <alignment horizontal="right" vertical="top" wrapText="1"/>
    </xf>
    <xf numFmtId="10" fontId="29" fillId="3" borderId="17" xfId="4" applyNumberFormat="1" applyFont="1" applyFill="1" applyBorder="1" applyAlignment="1">
      <alignment horizontal="right" vertical="top" wrapText="1"/>
    </xf>
    <xf numFmtId="10" fontId="30" fillId="5" borderId="17" xfId="0" applyNumberFormat="1" applyFont="1" applyFill="1" applyBorder="1" applyAlignment="1">
      <alignment horizontal="right" vertical="top" wrapText="1"/>
    </xf>
    <xf numFmtId="10" fontId="1" fillId="8" borderId="17" xfId="0" applyNumberFormat="1" applyFont="1" applyFill="1" applyBorder="1" applyAlignment="1">
      <alignment horizontal="right" vertical="top" wrapText="1"/>
    </xf>
    <xf numFmtId="44" fontId="1" fillId="8" borderId="1" xfId="6" applyFont="1" applyFill="1" applyBorder="1" applyAlignment="1">
      <alignment horizontal="right" vertical="top" wrapText="1"/>
    </xf>
    <xf numFmtId="168" fontId="5" fillId="0" borderId="0" xfId="0" applyNumberFormat="1" applyFont="1"/>
    <xf numFmtId="168" fontId="1" fillId="3" borderId="1" xfId="0" applyNumberFormat="1" applyFont="1" applyFill="1" applyBorder="1" applyAlignment="1">
      <alignment horizontal="right" vertical="top" wrapText="1"/>
    </xf>
    <xf numFmtId="168" fontId="1" fillId="8" borderId="1" xfId="6" applyNumberFormat="1" applyFont="1" applyFill="1" applyBorder="1" applyAlignment="1">
      <alignment horizontal="right" vertical="top" wrapText="1"/>
    </xf>
    <xf numFmtId="168" fontId="29" fillId="3" borderId="1" xfId="0" applyNumberFormat="1" applyFont="1" applyFill="1" applyBorder="1" applyAlignment="1">
      <alignment horizontal="right" vertical="top" wrapText="1"/>
    </xf>
    <xf numFmtId="168" fontId="2" fillId="8" borderId="1" xfId="0" applyNumberFormat="1" applyFont="1" applyFill="1" applyBorder="1" applyAlignment="1">
      <alignment horizontal="right" vertical="top" wrapText="1"/>
    </xf>
    <xf numFmtId="168" fontId="3" fillId="4" borderId="1" xfId="0" applyNumberFormat="1" applyFont="1" applyFill="1" applyBorder="1" applyAlignment="1">
      <alignment horizontal="right" vertical="top" wrapText="1"/>
    </xf>
    <xf numFmtId="168" fontId="26" fillId="5" borderId="1" xfId="0" applyNumberFormat="1" applyFont="1" applyFill="1" applyBorder="1" applyAlignment="1">
      <alignment horizontal="right" vertical="top" wrapText="1"/>
    </xf>
    <xf numFmtId="168" fontId="26" fillId="0" borderId="1" xfId="0" applyNumberFormat="1" applyFont="1" applyFill="1" applyBorder="1" applyAlignment="1">
      <alignment horizontal="right" vertical="top" wrapText="1"/>
    </xf>
    <xf numFmtId="168" fontId="23" fillId="8" borderId="1" xfId="0" applyNumberFormat="1" applyFont="1" applyFill="1" applyBorder="1" applyAlignment="1">
      <alignment horizontal="right" vertical="top" wrapText="1"/>
    </xf>
    <xf numFmtId="168" fontId="23" fillId="8" borderId="1" xfId="0" applyNumberFormat="1" applyFont="1" applyFill="1" applyBorder="1" applyAlignment="1">
      <alignment horizontal="right" vertical="center" wrapText="1"/>
    </xf>
    <xf numFmtId="168" fontId="4" fillId="3" borderId="0" xfId="0" applyNumberFormat="1" applyFont="1" applyFill="1" applyAlignment="1">
      <alignment horizontal="center" vertical="top" wrapText="1"/>
    </xf>
    <xf numFmtId="168" fontId="25" fillId="0" borderId="0" xfId="0" applyNumberFormat="1" applyFont="1" applyAlignment="1"/>
    <xf numFmtId="168" fontId="0" fillId="0" borderId="0" xfId="0" applyNumberFormat="1"/>
    <xf numFmtId="44" fontId="7" fillId="4" borderId="10" xfId="6" applyFont="1" applyFill="1" applyBorder="1" applyAlignment="1">
      <alignment horizontal="left"/>
    </xf>
    <xf numFmtId="44" fontId="1" fillId="3" borderId="1" xfId="6" applyFont="1" applyFill="1" applyBorder="1" applyAlignment="1">
      <alignment horizontal="right" vertical="top" wrapText="1"/>
    </xf>
    <xf numFmtId="44" fontId="29" fillId="3" borderId="1" xfId="6" applyFont="1" applyFill="1" applyBorder="1" applyAlignment="1">
      <alignment horizontal="right" vertical="top" wrapText="1"/>
    </xf>
    <xf numFmtId="44" fontId="2" fillId="8" borderId="1" xfId="6" applyFont="1" applyFill="1" applyBorder="1" applyAlignment="1">
      <alignment horizontal="right" vertical="top" wrapText="1"/>
    </xf>
    <xf numFmtId="44" fontId="3" fillId="4" borderId="1" xfId="6" applyFont="1" applyFill="1" applyBorder="1" applyAlignment="1">
      <alignment horizontal="right" vertical="top" wrapText="1"/>
    </xf>
    <xf numFmtId="44" fontId="2" fillId="8" borderId="1" xfId="6" applyFont="1" applyFill="1" applyBorder="1" applyAlignment="1">
      <alignment horizontal="left" vertical="top" wrapText="1"/>
    </xf>
    <xf numFmtId="44" fontId="26" fillId="5" borderId="1" xfId="6" applyFont="1" applyFill="1" applyBorder="1" applyAlignment="1">
      <alignment horizontal="right" vertical="top" wrapText="1"/>
    </xf>
    <xf numFmtId="44" fontId="26" fillId="0" borderId="1" xfId="6" applyFont="1" applyFill="1" applyBorder="1" applyAlignment="1">
      <alignment horizontal="right" vertical="top" wrapText="1"/>
    </xf>
    <xf numFmtId="44" fontId="3" fillId="8" borderId="1" xfId="6" applyFont="1" applyFill="1" applyBorder="1" applyAlignment="1">
      <alignment horizontal="right" vertical="top" wrapText="1"/>
    </xf>
    <xf numFmtId="44" fontId="3" fillId="8" borderId="1" xfId="6" applyFont="1" applyFill="1" applyBorder="1" applyAlignment="1">
      <alignment horizontal="right" vertical="center" wrapText="1"/>
    </xf>
    <xf numFmtId="44" fontId="4" fillId="3" borderId="0" xfId="6" applyFont="1" applyFill="1" applyAlignment="1">
      <alignment horizontal="center" vertical="top" wrapText="1"/>
    </xf>
    <xf numFmtId="44" fontId="25" fillId="0" borderId="0" xfId="6" applyFont="1" applyAlignment="1"/>
    <xf numFmtId="44" fontId="30" fillId="5" borderId="1" xfId="6" applyFont="1" applyFill="1" applyBorder="1" applyAlignment="1">
      <alignment horizontal="right" vertical="top" wrapText="1"/>
    </xf>
    <xf numFmtId="44" fontId="26" fillId="5" borderId="1" xfId="6" applyFont="1" applyFill="1" applyBorder="1" applyAlignment="1">
      <alignment horizontal="left" vertical="top" wrapText="1"/>
    </xf>
    <xf numFmtId="44" fontId="3" fillId="5" borderId="1" xfId="6" applyFont="1" applyFill="1" applyBorder="1" applyAlignment="1">
      <alignment horizontal="right" vertical="top" wrapText="1"/>
    </xf>
    <xf numFmtId="44" fontId="4" fillId="3" borderId="20" xfId="6" applyFont="1" applyFill="1" applyBorder="1" applyAlignment="1">
      <alignment horizontal="center" vertical="top" wrapText="1"/>
    </xf>
    <xf numFmtId="0" fontId="12" fillId="5" borderId="0" xfId="2" applyFont="1" applyFill="1" applyBorder="1"/>
    <xf numFmtId="0" fontId="10" fillId="5" borderId="0" xfId="2" applyFill="1" applyBorder="1"/>
    <xf numFmtId="10" fontId="12" fillId="5" borderId="0" xfId="2" applyNumberFormat="1" applyFont="1" applyFill="1" applyBorder="1"/>
    <xf numFmtId="4" fontId="10" fillId="5" borderId="0" xfId="2" applyNumberFormat="1" applyFill="1" applyBorder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167" fontId="1" fillId="3" borderId="18" xfId="0" applyNumberFormat="1" applyFont="1" applyFill="1" applyBorder="1" applyAlignment="1">
      <alignment horizontal="center" vertical="top" wrapText="1"/>
    </xf>
    <xf numFmtId="167" fontId="1" fillId="3" borderId="19" xfId="0" applyNumberFormat="1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right"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right" vertical="top" wrapText="1"/>
    </xf>
    <xf numFmtId="0" fontId="4" fillId="3" borderId="0" xfId="0" applyFont="1" applyFill="1" applyAlignment="1">
      <alignment horizontal="left" vertical="top" wrapText="1"/>
    </xf>
    <xf numFmtId="4" fontId="4" fillId="3" borderId="0" xfId="0" applyNumberFormat="1" applyFont="1" applyFill="1" applyAlignment="1">
      <alignment horizontal="righ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58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44" fontId="27" fillId="4" borderId="11" xfId="6" applyFont="1" applyFill="1" applyBorder="1" applyAlignment="1">
      <alignment horizontal="left" vertical="top" wrapText="1"/>
    </xf>
    <xf numFmtId="44" fontId="27" fillId="4" borderId="12" xfId="6" applyFont="1" applyFill="1" applyBorder="1" applyAlignment="1">
      <alignment horizontal="left" vertical="top" wrapText="1"/>
    </xf>
    <xf numFmtId="44" fontId="27" fillId="4" borderId="16" xfId="6" applyFont="1" applyFill="1" applyBorder="1" applyAlignment="1">
      <alignment horizontal="left" vertical="top" wrapText="1"/>
    </xf>
    <xf numFmtId="14" fontId="25" fillId="0" borderId="5" xfId="0" applyNumberFormat="1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12" fillId="3" borderId="0" xfId="0" applyFont="1" applyFill="1" applyAlignment="1">
      <alignment horizontal="center" vertical="top" wrapText="1"/>
    </xf>
    <xf numFmtId="0" fontId="25" fillId="0" borderId="0" xfId="0" applyFont="1"/>
    <xf numFmtId="0" fontId="10" fillId="5" borderId="41" xfId="2" applyFill="1" applyBorder="1" applyAlignment="1">
      <alignment horizontal="center"/>
    </xf>
    <xf numFmtId="0" fontId="20" fillId="5" borderId="37" xfId="2" applyFont="1" applyFill="1" applyBorder="1" applyAlignment="1">
      <alignment horizontal="center" vertical="center"/>
    </xf>
    <xf numFmtId="0" fontId="12" fillId="5" borderId="53" xfId="2" applyFont="1" applyFill="1" applyBorder="1" applyAlignment="1">
      <alignment horizontal="center" vertical="center"/>
    </xf>
    <xf numFmtId="0" fontId="12" fillId="5" borderId="51" xfId="2" applyFont="1" applyFill="1" applyBorder="1" applyAlignment="1">
      <alignment horizontal="center" vertical="center"/>
    </xf>
    <xf numFmtId="0" fontId="17" fillId="7" borderId="36" xfId="2" applyFont="1" applyFill="1" applyBorder="1" applyAlignment="1">
      <alignment horizontal="right" vertical="center" wrapText="1"/>
    </xf>
    <xf numFmtId="0" fontId="17" fillId="7" borderId="37" xfId="2" applyFont="1" applyFill="1" applyBorder="1" applyAlignment="1">
      <alignment horizontal="right" vertical="center" wrapText="1"/>
    </xf>
    <xf numFmtId="0" fontId="17" fillId="7" borderId="38" xfId="2" applyFont="1" applyFill="1" applyBorder="1" applyAlignment="1">
      <alignment horizontal="right" vertical="center" wrapText="1"/>
    </xf>
    <xf numFmtId="0" fontId="17" fillId="7" borderId="40" xfId="2" applyFont="1" applyFill="1" applyBorder="1" applyAlignment="1">
      <alignment horizontal="right" vertical="center" wrapText="1"/>
    </xf>
    <xf numFmtId="0" fontId="17" fillId="7" borderId="41" xfId="2" applyFont="1" applyFill="1" applyBorder="1" applyAlignment="1">
      <alignment horizontal="right" vertical="center" wrapText="1"/>
    </xf>
    <xf numFmtId="0" fontId="17" fillId="7" borderId="42" xfId="2" applyFont="1" applyFill="1" applyBorder="1" applyAlignment="1">
      <alignment horizontal="right" vertical="center" wrapText="1"/>
    </xf>
    <xf numFmtId="0" fontId="10" fillId="5" borderId="46" xfId="2" applyFill="1" applyBorder="1" applyAlignment="1">
      <alignment horizontal="center" vertical="center"/>
    </xf>
    <xf numFmtId="0" fontId="10" fillId="5" borderId="46" xfId="2" applyFont="1" applyFill="1" applyBorder="1" applyAlignment="1">
      <alignment horizontal="center" wrapText="1"/>
    </xf>
    <xf numFmtId="0" fontId="20" fillId="5" borderId="37" xfId="2" applyFont="1" applyFill="1" applyBorder="1" applyAlignment="1">
      <alignment horizontal="center" vertical="center" wrapText="1"/>
    </xf>
    <xf numFmtId="0" fontId="20" fillId="5" borderId="0" xfId="2" applyFont="1" applyFill="1" applyAlignment="1">
      <alignment horizontal="center" vertical="center"/>
    </xf>
    <xf numFmtId="0" fontId="10" fillId="6" borderId="32" xfId="2" applyFill="1" applyBorder="1" applyAlignment="1">
      <alignment vertical="top" wrapText="1"/>
    </xf>
    <xf numFmtId="0" fontId="10" fillId="6" borderId="34" xfId="2" applyFill="1" applyBorder="1" applyAlignment="1">
      <alignment vertical="top" wrapText="1"/>
    </xf>
    <xf numFmtId="49" fontId="13" fillId="6" borderId="35" xfId="2" applyNumberFormat="1" applyFont="1" applyFill="1" applyBorder="1" applyAlignment="1">
      <alignment vertical="top" wrapText="1"/>
    </xf>
    <xf numFmtId="0" fontId="10" fillId="6" borderId="35" xfId="2" applyFill="1" applyBorder="1" applyAlignment="1">
      <alignment vertical="top" wrapText="1"/>
    </xf>
    <xf numFmtId="0" fontId="10" fillId="5" borderId="34" xfId="2" applyFill="1" applyBorder="1" applyAlignment="1">
      <alignment vertical="top" wrapText="1"/>
    </xf>
    <xf numFmtId="0" fontId="10" fillId="5" borderId="35" xfId="2" applyFill="1" applyBorder="1" applyAlignment="1">
      <alignment vertical="top" wrapText="1"/>
    </xf>
    <xf numFmtId="0" fontId="10" fillId="6" borderId="59" xfId="2" applyFill="1" applyBorder="1" applyAlignment="1">
      <alignment vertical="top" wrapText="1"/>
    </xf>
    <xf numFmtId="0" fontId="10" fillId="6" borderId="33" xfId="2" applyFill="1" applyBorder="1" applyAlignment="1">
      <alignment vertical="top" wrapText="1"/>
    </xf>
    <xf numFmtId="0" fontId="28" fillId="5" borderId="22" xfId="2" applyFont="1" applyFill="1" applyBorder="1" applyAlignment="1">
      <alignment horizontal="center"/>
    </xf>
    <xf numFmtId="0" fontId="10" fillId="5" borderId="22" xfId="2" applyFill="1" applyBorder="1" applyAlignment="1">
      <alignment horizontal="center"/>
    </xf>
    <xf numFmtId="0" fontId="12" fillId="5" borderId="24" xfId="2" applyFont="1" applyFill="1" applyBorder="1" applyAlignment="1">
      <alignment horizontal="left" vertical="center"/>
    </xf>
    <xf numFmtId="0" fontId="12" fillId="5" borderId="25" xfId="2" applyFont="1" applyFill="1" applyBorder="1" applyAlignment="1">
      <alignment horizontal="left" vertical="center"/>
    </xf>
    <xf numFmtId="0" fontId="12" fillId="5" borderId="26" xfId="2" applyFont="1" applyFill="1" applyBorder="1" applyAlignment="1">
      <alignment horizontal="left" vertical="center"/>
    </xf>
    <xf numFmtId="0" fontId="12" fillId="5" borderId="50" xfId="2" applyFont="1" applyFill="1" applyBorder="1" applyAlignment="1">
      <alignment horizontal="left" vertical="center"/>
    </xf>
    <xf numFmtId="0" fontId="12" fillId="5" borderId="51" xfId="2" applyFont="1" applyFill="1" applyBorder="1" applyAlignment="1">
      <alignment horizontal="left" vertical="center"/>
    </xf>
    <xf numFmtId="0" fontId="12" fillId="5" borderId="52" xfId="2" applyFont="1" applyFill="1" applyBorder="1" applyAlignment="1">
      <alignment horizontal="left" vertical="center"/>
    </xf>
    <xf numFmtId="0" fontId="12" fillId="5" borderId="28" xfId="2" applyFont="1" applyFill="1" applyBorder="1" applyAlignment="1">
      <alignment horizontal="left" vertical="center"/>
    </xf>
    <xf numFmtId="0" fontId="12" fillId="5" borderId="29" xfId="2" applyFont="1" applyFill="1" applyBorder="1" applyAlignment="1">
      <alignment horizontal="left" vertical="center"/>
    </xf>
    <xf numFmtId="0" fontId="12" fillId="5" borderId="30" xfId="2" applyFont="1" applyFill="1" applyBorder="1" applyAlignment="1">
      <alignment horizontal="left" vertical="center"/>
    </xf>
    <xf numFmtId="0" fontId="12" fillId="5" borderId="41" xfId="2" applyFont="1" applyFill="1" applyBorder="1" applyAlignment="1">
      <alignment horizontal="left" vertical="center" wrapText="1"/>
    </xf>
  </cellXfs>
  <cellStyles count="7">
    <cellStyle name="Moeda" xfId="6" builtinId="4"/>
    <cellStyle name="Normal" xfId="0" builtinId="0"/>
    <cellStyle name="Normal 2" xfId="2"/>
    <cellStyle name="Normal 3" xfId="5"/>
    <cellStyle name="Porcentagem" xfId="4" builtinId="5"/>
    <cellStyle name="Vírgula" xfId="1" builtinId="3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922866</xdr:colOff>
      <xdr:row>4</xdr:row>
      <xdr:rowOff>387002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6866" cy="17840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45869</xdr:colOff>
      <xdr:row>3</xdr:row>
      <xdr:rowOff>245534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44468" cy="1126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9"/>
  <sheetViews>
    <sheetView showGridLines="0" showOutlineSymbols="0" showWhiteSpace="0" zoomScale="90" zoomScaleNormal="90" workbookViewId="0">
      <selection activeCell="F50" sqref="F50"/>
    </sheetView>
  </sheetViews>
  <sheetFormatPr defaultRowHeight="13.8" x14ac:dyDescent="0.25"/>
  <cols>
    <col min="1" max="2" width="10" bestFit="1" customWidth="1"/>
    <col min="3" max="3" width="13.19921875" bestFit="1" customWidth="1"/>
    <col min="4" max="4" width="68" customWidth="1"/>
    <col min="5" max="5" width="8" bestFit="1" customWidth="1"/>
    <col min="6" max="6" width="13" style="1" bestFit="1" customWidth="1"/>
    <col min="7" max="8" width="13" style="78" bestFit="1" customWidth="1"/>
    <col min="9" max="9" width="13" style="160" bestFit="1" customWidth="1"/>
    <col min="10" max="10" width="13.5" bestFit="1" customWidth="1"/>
    <col min="11" max="11" width="70" style="83" bestFit="1" customWidth="1"/>
    <col min="12" max="12" width="14.296875" bestFit="1" customWidth="1"/>
    <col min="14" max="14" width="13.8984375" customWidth="1"/>
  </cols>
  <sheetData>
    <row r="1" spans="1:12" ht="42.75" customHeight="1" x14ac:dyDescent="0.25">
      <c r="A1" s="192"/>
      <c r="B1" s="193"/>
      <c r="C1" s="194"/>
      <c r="D1" s="203" t="s">
        <v>309</v>
      </c>
      <c r="E1" s="204"/>
      <c r="F1" s="204"/>
      <c r="G1" s="204"/>
      <c r="H1" s="204"/>
      <c r="I1" s="204"/>
      <c r="J1" s="205"/>
      <c r="K1" s="181"/>
    </row>
    <row r="2" spans="1:12" ht="24.75" customHeight="1" x14ac:dyDescent="0.3">
      <c r="A2" s="195"/>
      <c r="B2" s="196"/>
      <c r="C2" s="197"/>
      <c r="D2" s="9" t="s">
        <v>0</v>
      </c>
      <c r="E2" s="206" t="s">
        <v>1</v>
      </c>
      <c r="F2" s="206"/>
      <c r="G2" s="206"/>
      <c r="H2" s="161" t="s">
        <v>2</v>
      </c>
      <c r="I2" s="206" t="s">
        <v>3</v>
      </c>
      <c r="J2" s="206"/>
      <c r="K2" s="182"/>
    </row>
    <row r="3" spans="1:12" ht="21" customHeight="1" x14ac:dyDescent="0.25">
      <c r="A3" s="195"/>
      <c r="B3" s="196"/>
      <c r="C3" s="197"/>
      <c r="D3" s="10" t="s">
        <v>341</v>
      </c>
      <c r="E3" s="207" t="s">
        <v>310</v>
      </c>
      <c r="F3" s="208"/>
      <c r="G3" s="209"/>
      <c r="H3" s="216" t="s">
        <v>91</v>
      </c>
      <c r="I3" s="148" t="s">
        <v>87</v>
      </c>
      <c r="J3" s="79"/>
      <c r="K3" s="182"/>
    </row>
    <row r="4" spans="1:12" ht="21.75" customHeight="1" x14ac:dyDescent="0.25">
      <c r="A4" s="195"/>
      <c r="B4" s="196"/>
      <c r="C4" s="197"/>
      <c r="D4" s="9" t="s">
        <v>4</v>
      </c>
      <c r="E4" s="210"/>
      <c r="F4" s="211"/>
      <c r="G4" s="212"/>
      <c r="H4" s="217"/>
      <c r="I4" s="206" t="s">
        <v>5</v>
      </c>
      <c r="J4" s="206"/>
      <c r="K4" s="182"/>
      <c r="L4">
        <v>1.2948</v>
      </c>
    </row>
    <row r="5" spans="1:12" ht="33.75" customHeight="1" x14ac:dyDescent="0.25">
      <c r="A5" s="198"/>
      <c r="B5" s="199"/>
      <c r="C5" s="200"/>
      <c r="D5" s="74" t="s">
        <v>340</v>
      </c>
      <c r="E5" s="213"/>
      <c r="F5" s="214"/>
      <c r="G5" s="215"/>
      <c r="H5" s="218"/>
      <c r="I5" s="219">
        <v>45775</v>
      </c>
      <c r="J5" s="220"/>
      <c r="K5" s="182"/>
      <c r="L5">
        <v>1.3087</v>
      </c>
    </row>
    <row r="6" spans="1:12" ht="15.75" customHeight="1" x14ac:dyDescent="0.25">
      <c r="A6" s="187" t="s">
        <v>6</v>
      </c>
      <c r="B6" s="188"/>
      <c r="C6" s="188"/>
      <c r="D6" s="188"/>
      <c r="E6" s="188"/>
      <c r="F6" s="188"/>
      <c r="G6" s="186" t="s">
        <v>90</v>
      </c>
      <c r="H6" s="186"/>
      <c r="I6" s="184">
        <f>I156</f>
        <v>520984.36642106</v>
      </c>
      <c r="J6" s="185"/>
      <c r="K6" s="182"/>
    </row>
    <row r="7" spans="1:12" ht="30" customHeight="1" x14ac:dyDescent="0.25">
      <c r="A7" s="2" t="s">
        <v>7</v>
      </c>
      <c r="B7" s="3" t="s">
        <v>8</v>
      </c>
      <c r="C7" s="2" t="s">
        <v>9</v>
      </c>
      <c r="D7" s="2" t="s">
        <v>10</v>
      </c>
      <c r="E7" s="4" t="s">
        <v>11</v>
      </c>
      <c r="F7" s="5" t="s">
        <v>12</v>
      </c>
      <c r="G7" s="162" t="s">
        <v>13</v>
      </c>
      <c r="H7" s="162" t="s">
        <v>14</v>
      </c>
      <c r="I7" s="149" t="s">
        <v>15</v>
      </c>
      <c r="J7" s="80" t="s">
        <v>16</v>
      </c>
      <c r="K7" s="183"/>
    </row>
    <row r="8" spans="1:12" s="108" customFormat="1" ht="30" customHeight="1" x14ac:dyDescent="0.25">
      <c r="A8" s="128">
        <v>1</v>
      </c>
      <c r="B8" s="129"/>
      <c r="C8" s="128"/>
      <c r="D8" s="128" t="s">
        <v>381</v>
      </c>
      <c r="E8" s="130"/>
      <c r="F8" s="131"/>
      <c r="G8" s="147"/>
      <c r="H8" s="147"/>
      <c r="I8" s="150">
        <f>SUM(I9:I11)</f>
        <v>8540.0003720000004</v>
      </c>
      <c r="J8" s="146">
        <f>I8/I156</f>
        <v>1.6392047290528417E-2</v>
      </c>
      <c r="K8" s="132"/>
    </row>
    <row r="9" spans="1:12" s="138" customFormat="1" x14ac:dyDescent="0.25">
      <c r="A9" s="133" t="s">
        <v>153</v>
      </c>
      <c r="B9" s="134" t="s">
        <v>383</v>
      </c>
      <c r="C9" s="133" t="s">
        <v>18</v>
      </c>
      <c r="D9" s="133" t="s">
        <v>382</v>
      </c>
      <c r="E9" s="135" t="s">
        <v>386</v>
      </c>
      <c r="F9" s="136">
        <v>2</v>
      </c>
      <c r="G9" s="163">
        <v>1528.35</v>
      </c>
      <c r="H9" s="163">
        <f>G9*L5</f>
        <v>2000.1516449999999</v>
      </c>
      <c r="I9" s="151">
        <f>H9*F9</f>
        <v>4000.3032899999998</v>
      </c>
      <c r="J9" s="144">
        <f>I9/I156</f>
        <v>7.6783557201157001E-3</v>
      </c>
      <c r="K9" s="137"/>
    </row>
    <row r="10" spans="1:12" s="138" customFormat="1" x14ac:dyDescent="0.25">
      <c r="A10" s="133" t="s">
        <v>374</v>
      </c>
      <c r="B10" s="134" t="s">
        <v>385</v>
      </c>
      <c r="C10" s="133" t="s">
        <v>18</v>
      </c>
      <c r="D10" s="133" t="s">
        <v>384</v>
      </c>
      <c r="E10" s="135" t="s">
        <v>386</v>
      </c>
      <c r="F10" s="136">
        <v>1</v>
      </c>
      <c r="G10" s="163">
        <v>1768.4</v>
      </c>
      <c r="H10" s="163">
        <f>G10*L5</f>
        <v>2314.3050800000001</v>
      </c>
      <c r="I10" s="151">
        <f t="shared" ref="I10:I11" si="0">H10*F10</f>
        <v>2314.3050800000001</v>
      </c>
      <c r="J10" s="144">
        <f>I10/I156</f>
        <v>4.4421775952669888E-3</v>
      </c>
      <c r="K10" s="137"/>
    </row>
    <row r="11" spans="1:12" s="138" customFormat="1" x14ac:dyDescent="0.25">
      <c r="A11" s="133" t="s">
        <v>375</v>
      </c>
      <c r="B11" s="140" t="s">
        <v>387</v>
      </c>
      <c r="C11" s="141" t="s">
        <v>18</v>
      </c>
      <c r="D11" s="141" t="s">
        <v>388</v>
      </c>
      <c r="E11" s="135" t="s">
        <v>386</v>
      </c>
      <c r="F11" s="142">
        <v>1</v>
      </c>
      <c r="G11" s="173">
        <v>1700.46</v>
      </c>
      <c r="H11" s="163">
        <f>G11*L5</f>
        <v>2225.392002</v>
      </c>
      <c r="I11" s="151">
        <f t="shared" si="0"/>
        <v>2225.392002</v>
      </c>
      <c r="J11" s="145">
        <f>I11/I156</f>
        <v>4.2715139751457274E-3</v>
      </c>
      <c r="K11" s="139" t="s">
        <v>300</v>
      </c>
      <c r="L11" s="143"/>
    </row>
    <row r="12" spans="1:12" s="108" customFormat="1" ht="24" customHeight="1" x14ac:dyDescent="0.25">
      <c r="A12" s="103">
        <v>2</v>
      </c>
      <c r="B12" s="103"/>
      <c r="C12" s="103"/>
      <c r="D12" s="103" t="s">
        <v>17</v>
      </c>
      <c r="E12" s="103"/>
      <c r="F12" s="104"/>
      <c r="G12" s="166"/>
      <c r="H12" s="164"/>
      <c r="I12" s="152">
        <f>SUM(I13:I15)</f>
        <v>15355.395884</v>
      </c>
      <c r="J12" s="105">
        <f>I12/$I$156</f>
        <v>2.947381317693851E-2</v>
      </c>
      <c r="K12" s="106"/>
      <c r="L12" s="107">
        <f>SUM(L13:L15)</f>
        <v>11733.32</v>
      </c>
    </row>
    <row r="13" spans="1:12" s="15" customFormat="1" ht="79.2" x14ac:dyDescent="0.25">
      <c r="A13" s="11" t="s">
        <v>156</v>
      </c>
      <c r="B13" s="12" t="s">
        <v>312</v>
      </c>
      <c r="C13" s="11" t="s">
        <v>18</v>
      </c>
      <c r="D13" s="11" t="s">
        <v>311</v>
      </c>
      <c r="E13" s="13" t="s">
        <v>19</v>
      </c>
      <c r="F13" s="14">
        <v>1</v>
      </c>
      <c r="G13" s="165">
        <v>1367.14</v>
      </c>
      <c r="H13" s="165">
        <f>G13*$L$5</f>
        <v>1789.1761180000001</v>
      </c>
      <c r="I13" s="153">
        <f>H13*F13</f>
        <v>1789.1761180000001</v>
      </c>
      <c r="J13" s="81">
        <f>I13/$I$156</f>
        <v>3.4342222786662019E-3</v>
      </c>
      <c r="K13" s="84"/>
      <c r="L13" s="68">
        <f>G13*F13</f>
        <v>1367.14</v>
      </c>
    </row>
    <row r="14" spans="1:12" s="15" customFormat="1" ht="51.9" customHeight="1" x14ac:dyDescent="0.25">
      <c r="A14" s="11" t="s">
        <v>154</v>
      </c>
      <c r="B14" s="12" t="s">
        <v>22</v>
      </c>
      <c r="C14" s="11" t="s">
        <v>18</v>
      </c>
      <c r="D14" s="11" t="s">
        <v>23</v>
      </c>
      <c r="E14" s="13" t="s">
        <v>20</v>
      </c>
      <c r="F14" s="14">
        <v>60</v>
      </c>
      <c r="G14" s="165">
        <v>49.91</v>
      </c>
      <c r="H14" s="165">
        <f t="shared" ref="H14:H15" si="1">G14*$L$5</f>
        <v>65.317216999999999</v>
      </c>
      <c r="I14" s="153">
        <f t="shared" ref="I14:I15" si="2">H14*F14</f>
        <v>3919.0330199999999</v>
      </c>
      <c r="J14" s="81">
        <f>I14/$I$156</f>
        <v>7.5223620373142527E-3</v>
      </c>
      <c r="K14" s="84"/>
      <c r="L14" s="68">
        <f t="shared" ref="L14" si="3">G14*F14</f>
        <v>2994.6</v>
      </c>
    </row>
    <row r="15" spans="1:12" s="15" customFormat="1" ht="52.8" x14ac:dyDescent="0.25">
      <c r="A15" s="11" t="s">
        <v>155</v>
      </c>
      <c r="B15" s="12" t="s">
        <v>315</v>
      </c>
      <c r="C15" s="11" t="s">
        <v>18</v>
      </c>
      <c r="D15" s="11" t="s">
        <v>314</v>
      </c>
      <c r="E15" s="13" t="s">
        <v>19</v>
      </c>
      <c r="F15" s="14">
        <v>1</v>
      </c>
      <c r="G15" s="165">
        <v>7371.58</v>
      </c>
      <c r="H15" s="165">
        <f t="shared" si="1"/>
        <v>9647.1867459999994</v>
      </c>
      <c r="I15" s="153">
        <f t="shared" si="2"/>
        <v>9647.1867459999994</v>
      </c>
      <c r="J15" s="81">
        <f>I15/$I$156</f>
        <v>1.8517228860958055E-2</v>
      </c>
      <c r="K15" s="84" t="s">
        <v>313</v>
      </c>
      <c r="L15" s="68">
        <f>G15*F15</f>
        <v>7371.58</v>
      </c>
    </row>
    <row r="16" spans="1:12" s="108" customFormat="1" ht="24" customHeight="1" x14ac:dyDescent="0.25">
      <c r="A16" s="103">
        <v>3</v>
      </c>
      <c r="B16" s="103"/>
      <c r="C16" s="103"/>
      <c r="D16" s="103" t="s">
        <v>24</v>
      </c>
      <c r="E16" s="103"/>
      <c r="F16" s="104"/>
      <c r="G16" s="166"/>
      <c r="H16" s="166"/>
      <c r="I16" s="152">
        <f>SUM(I17,I19,I24)</f>
        <v>28513.83297481</v>
      </c>
      <c r="J16" s="105">
        <f>I16/$I$156</f>
        <v>5.4730688313524359E-2</v>
      </c>
      <c r="K16" s="106"/>
      <c r="L16" s="107">
        <f>SUM(L17,L19,L24)</f>
        <v>21787.906300000002</v>
      </c>
    </row>
    <row r="17" spans="1:12" s="108" customFormat="1" ht="24" customHeight="1" x14ac:dyDescent="0.25">
      <c r="A17" s="103" t="s">
        <v>157</v>
      </c>
      <c r="B17" s="103"/>
      <c r="C17" s="103"/>
      <c r="D17" s="103" t="s">
        <v>25</v>
      </c>
      <c r="E17" s="103"/>
      <c r="F17" s="104"/>
      <c r="G17" s="166"/>
      <c r="H17" s="164"/>
      <c r="I17" s="152">
        <f>SUM(I18:I18)</f>
        <v>253.82498240000001</v>
      </c>
      <c r="J17" s="105">
        <f>I17/$I$156</f>
        <v>4.8720268545420891E-4</v>
      </c>
      <c r="K17" s="106"/>
      <c r="L17" s="107">
        <f>SUM(L18:L18)</f>
        <v>193.952</v>
      </c>
    </row>
    <row r="18" spans="1:12" s="15" customFormat="1" x14ac:dyDescent="0.25">
      <c r="A18" s="76" t="s">
        <v>389</v>
      </c>
      <c r="B18" s="12" t="s">
        <v>26</v>
      </c>
      <c r="C18" s="11" t="s">
        <v>18</v>
      </c>
      <c r="D18" s="11" t="s">
        <v>27</v>
      </c>
      <c r="E18" s="13" t="s">
        <v>28</v>
      </c>
      <c r="F18" s="14">
        <v>3.2</v>
      </c>
      <c r="G18" s="165">
        <v>60.61</v>
      </c>
      <c r="H18" s="165">
        <f t="shared" ref="H18:H23" si="4">G18*$L$5</f>
        <v>79.320307</v>
      </c>
      <c r="I18" s="153">
        <f t="shared" ref="I18" si="5">H18*F18</f>
        <v>253.82498240000001</v>
      </c>
      <c r="J18" s="81">
        <f>I18/$I$156</f>
        <v>4.8720268545420891E-4</v>
      </c>
      <c r="K18" s="85"/>
      <c r="L18" s="68">
        <f t="shared" ref="L18" si="6">G18*F18</f>
        <v>193.952</v>
      </c>
    </row>
    <row r="19" spans="1:12" s="108" customFormat="1" ht="24" customHeight="1" x14ac:dyDescent="0.25">
      <c r="A19" s="103" t="s">
        <v>318</v>
      </c>
      <c r="B19" s="103"/>
      <c r="C19" s="103"/>
      <c r="D19" s="103" t="s">
        <v>29</v>
      </c>
      <c r="E19" s="103"/>
      <c r="F19" s="104"/>
      <c r="G19" s="166"/>
      <c r="H19" s="166"/>
      <c r="I19" s="152">
        <f>SUM(I20:I23)</f>
        <v>3636.8701021499992</v>
      </c>
      <c r="J19" s="105">
        <f>I19/$I$156</f>
        <v>6.9807662888883648E-3</v>
      </c>
      <c r="K19" s="106"/>
      <c r="L19" s="107">
        <f>SUM(L20:L23)</f>
        <v>2778.9945000000002</v>
      </c>
    </row>
    <row r="20" spans="1:12" s="15" customFormat="1" ht="26.1" customHeight="1" x14ac:dyDescent="0.25">
      <c r="A20" s="11" t="s">
        <v>390</v>
      </c>
      <c r="B20" s="12" t="s">
        <v>30</v>
      </c>
      <c r="C20" s="11" t="s">
        <v>18</v>
      </c>
      <c r="D20" s="11" t="s">
        <v>31</v>
      </c>
      <c r="E20" s="13" t="s">
        <v>21</v>
      </c>
      <c r="F20" s="14">
        <v>3.25</v>
      </c>
      <c r="G20" s="165">
        <v>20.43</v>
      </c>
      <c r="H20" s="165">
        <f t="shared" si="4"/>
        <v>26.736740999999999</v>
      </c>
      <c r="I20" s="153">
        <f t="shared" ref="I20" si="7">H20*F20</f>
        <v>86.894408249999998</v>
      </c>
      <c r="J20" s="81">
        <f>I20/$I$156</f>
        <v>1.6678889780691013E-4</v>
      </c>
      <c r="K20" s="84" t="s">
        <v>301</v>
      </c>
      <c r="L20" s="68">
        <f t="shared" ref="L20:L23" si="8">G20*F20</f>
        <v>66.397499999999994</v>
      </c>
    </row>
    <row r="21" spans="1:12" s="15" customFormat="1" ht="26.1" customHeight="1" x14ac:dyDescent="0.25">
      <c r="A21" s="11" t="s">
        <v>391</v>
      </c>
      <c r="B21" s="12" t="s">
        <v>32</v>
      </c>
      <c r="C21" s="11" t="s">
        <v>18</v>
      </c>
      <c r="D21" s="11" t="s">
        <v>33</v>
      </c>
      <c r="E21" s="13" t="s">
        <v>21</v>
      </c>
      <c r="F21" s="14">
        <v>12.6</v>
      </c>
      <c r="G21" s="165">
        <v>59.49</v>
      </c>
      <c r="H21" s="165">
        <f t="shared" si="4"/>
        <v>77.854562999999999</v>
      </c>
      <c r="I21" s="153">
        <f t="shared" ref="I21:I23" si="9">H21*F21</f>
        <v>980.96749379999994</v>
      </c>
      <c r="J21" s="81">
        <f>I21/$I$156</f>
        <v>1.8829115747538213E-3</v>
      </c>
      <c r="K21" s="84" t="s">
        <v>302</v>
      </c>
      <c r="L21" s="68">
        <f t="shared" si="8"/>
        <v>749.57399999999996</v>
      </c>
    </row>
    <row r="22" spans="1:12" s="15" customFormat="1" ht="24" customHeight="1" x14ac:dyDescent="0.25">
      <c r="A22" s="11" t="s">
        <v>392</v>
      </c>
      <c r="B22" s="12" t="s">
        <v>34</v>
      </c>
      <c r="C22" s="11" t="s">
        <v>18</v>
      </c>
      <c r="D22" s="11" t="s">
        <v>35</v>
      </c>
      <c r="E22" s="13" t="s">
        <v>36</v>
      </c>
      <c r="F22" s="14">
        <v>96.3</v>
      </c>
      <c r="G22" s="165">
        <v>11.53</v>
      </c>
      <c r="H22" s="165">
        <f t="shared" si="4"/>
        <v>15.089310999999999</v>
      </c>
      <c r="I22" s="153">
        <f t="shared" si="9"/>
        <v>1453.1006492999998</v>
      </c>
      <c r="J22" s="81">
        <f>I22/$I$156</f>
        <v>2.7891444407097672E-3</v>
      </c>
      <c r="K22" s="84" t="s">
        <v>301</v>
      </c>
      <c r="L22" s="68">
        <f t="shared" si="8"/>
        <v>1110.3389999999999</v>
      </c>
    </row>
    <row r="23" spans="1:12" s="15" customFormat="1" ht="39" customHeight="1" x14ac:dyDescent="0.25">
      <c r="A23" s="11" t="s">
        <v>393</v>
      </c>
      <c r="B23" s="12" t="s">
        <v>37</v>
      </c>
      <c r="C23" s="11" t="s">
        <v>18</v>
      </c>
      <c r="D23" s="11" t="s">
        <v>38</v>
      </c>
      <c r="E23" s="13" t="s">
        <v>28</v>
      </c>
      <c r="F23" s="14">
        <v>1.2</v>
      </c>
      <c r="G23" s="165">
        <v>710.57</v>
      </c>
      <c r="H23" s="165">
        <f t="shared" si="4"/>
        <v>929.92295899999999</v>
      </c>
      <c r="I23" s="153">
        <f t="shared" si="9"/>
        <v>1115.9075507999999</v>
      </c>
      <c r="J23" s="81">
        <f>I23/$I$156</f>
        <v>2.1419213756178673E-3</v>
      </c>
      <c r="K23" s="84" t="s">
        <v>301</v>
      </c>
      <c r="L23" s="68">
        <f t="shared" si="8"/>
        <v>852.68400000000008</v>
      </c>
    </row>
    <row r="24" spans="1:12" s="108" customFormat="1" ht="24" customHeight="1" x14ac:dyDescent="0.25">
      <c r="A24" s="103" t="s">
        <v>323</v>
      </c>
      <c r="B24" s="103"/>
      <c r="C24" s="103"/>
      <c r="D24" s="103" t="s">
        <v>39</v>
      </c>
      <c r="E24" s="103"/>
      <c r="F24" s="104"/>
      <c r="G24" s="166"/>
      <c r="H24" s="166"/>
      <c r="I24" s="152">
        <f>SUM(I25:I29)</f>
        <v>24623.137890260001</v>
      </c>
      <c r="J24" s="105">
        <f>I24/$I$156</f>
        <v>4.7262719339181782E-2</v>
      </c>
      <c r="K24" s="106"/>
      <c r="L24" s="107">
        <f>SUM(L25:L29)</f>
        <v>18814.959800000001</v>
      </c>
    </row>
    <row r="25" spans="1:12" s="15" customFormat="1" ht="26.1" customHeight="1" x14ac:dyDescent="0.25">
      <c r="A25" s="11" t="s">
        <v>394</v>
      </c>
      <c r="B25" s="12" t="s">
        <v>40</v>
      </c>
      <c r="C25" s="11" t="s">
        <v>18</v>
      </c>
      <c r="D25" s="11" t="s">
        <v>41</v>
      </c>
      <c r="E25" s="13" t="s">
        <v>21</v>
      </c>
      <c r="F25" s="14">
        <v>13.6</v>
      </c>
      <c r="G25" s="165">
        <v>59.49</v>
      </c>
      <c r="H25" s="165">
        <f t="shared" ref="H25:H29" si="10">G25*$L$5</f>
        <v>77.854562999999999</v>
      </c>
      <c r="I25" s="153">
        <f t="shared" ref="I25" si="11">H25*F25</f>
        <v>1058.8220567999999</v>
      </c>
      <c r="J25" s="81">
        <f>I25/$I$156</f>
        <v>2.0323490013215849E-3</v>
      </c>
      <c r="K25" s="84" t="s">
        <v>301</v>
      </c>
      <c r="L25" s="68">
        <f t="shared" ref="L25:L29" si="12">G25*F25</f>
        <v>809.06399999999996</v>
      </c>
    </row>
    <row r="26" spans="1:12" s="15" customFormat="1" ht="24" customHeight="1" x14ac:dyDescent="0.25">
      <c r="A26" s="11" t="s">
        <v>395</v>
      </c>
      <c r="B26" s="12" t="s">
        <v>34</v>
      </c>
      <c r="C26" s="11" t="s">
        <v>18</v>
      </c>
      <c r="D26" s="11" t="s">
        <v>35</v>
      </c>
      <c r="E26" s="13" t="s">
        <v>36</v>
      </c>
      <c r="F26" s="14">
        <v>856.32</v>
      </c>
      <c r="G26" s="165">
        <v>11.53</v>
      </c>
      <c r="H26" s="165">
        <f t="shared" si="10"/>
        <v>15.089310999999999</v>
      </c>
      <c r="I26" s="153">
        <f t="shared" ref="I26:I29" si="13">H26*F26</f>
        <v>12921.27879552</v>
      </c>
      <c r="J26" s="81">
        <f>I26/$I$156</f>
        <v>2.4801663213588662E-2</v>
      </c>
      <c r="K26" s="84" t="s">
        <v>301</v>
      </c>
      <c r="L26" s="68">
        <f t="shared" si="12"/>
        <v>9873.3696</v>
      </c>
    </row>
    <row r="27" spans="1:12" s="15" customFormat="1" ht="39" customHeight="1" x14ac:dyDescent="0.25">
      <c r="A27" s="11" t="s">
        <v>396</v>
      </c>
      <c r="B27" s="12" t="s">
        <v>37</v>
      </c>
      <c r="C27" s="11" t="s">
        <v>18</v>
      </c>
      <c r="D27" s="11" t="s">
        <v>38</v>
      </c>
      <c r="E27" s="13" t="s">
        <v>28</v>
      </c>
      <c r="F27" s="14">
        <v>2.36</v>
      </c>
      <c r="G27" s="165">
        <v>710.57</v>
      </c>
      <c r="H27" s="165">
        <f t="shared" si="10"/>
        <v>929.92295899999999</v>
      </c>
      <c r="I27" s="153">
        <f t="shared" si="13"/>
        <v>2194.6181832399998</v>
      </c>
      <c r="J27" s="81">
        <f>I27/$I$156</f>
        <v>4.2124453720484723E-3</v>
      </c>
      <c r="K27" s="84" t="s">
        <v>301</v>
      </c>
      <c r="L27" s="68">
        <f t="shared" si="12"/>
        <v>1676.9452000000001</v>
      </c>
    </row>
    <row r="28" spans="1:12" s="15" customFormat="1" ht="39" customHeight="1" x14ac:dyDescent="0.25">
      <c r="A28" s="11" t="s">
        <v>397</v>
      </c>
      <c r="B28" s="12" t="s">
        <v>304</v>
      </c>
      <c r="C28" s="11" t="s">
        <v>18</v>
      </c>
      <c r="D28" s="11" t="s">
        <v>303</v>
      </c>
      <c r="E28" s="13" t="s">
        <v>21</v>
      </c>
      <c r="F28" s="14">
        <v>5.9</v>
      </c>
      <c r="G28" s="165">
        <v>202.83</v>
      </c>
      <c r="H28" s="165">
        <f t="shared" si="10"/>
        <v>265.44362100000001</v>
      </c>
      <c r="I28" s="153">
        <f t="shared" si="13"/>
        <v>1566.1173639000001</v>
      </c>
      <c r="J28" s="81">
        <f>I28/$I$156</f>
        <v>3.0060736268509498E-3</v>
      </c>
      <c r="K28" s="84" t="s">
        <v>372</v>
      </c>
      <c r="L28" s="68">
        <f t="shared" si="12"/>
        <v>1196.6970000000001</v>
      </c>
    </row>
    <row r="29" spans="1:12" s="15" customFormat="1" ht="51.9" customHeight="1" x14ac:dyDescent="0.25">
      <c r="A29" s="11" t="s">
        <v>398</v>
      </c>
      <c r="B29" s="12" t="s">
        <v>92</v>
      </c>
      <c r="C29" s="11" t="s">
        <v>18</v>
      </c>
      <c r="D29" s="11" t="s">
        <v>93</v>
      </c>
      <c r="E29" s="13" t="s">
        <v>28</v>
      </c>
      <c r="F29" s="14">
        <v>1.85</v>
      </c>
      <c r="G29" s="165">
        <v>2842.64</v>
      </c>
      <c r="H29" s="165">
        <f t="shared" si="10"/>
        <v>3720.1629679999996</v>
      </c>
      <c r="I29" s="153">
        <f t="shared" si="13"/>
        <v>6882.3014907999996</v>
      </c>
      <c r="J29" s="81">
        <f>I29/$I$156</f>
        <v>1.3210188125372111E-2</v>
      </c>
      <c r="K29" s="84" t="s">
        <v>373</v>
      </c>
      <c r="L29" s="68">
        <f t="shared" si="12"/>
        <v>5258.884</v>
      </c>
    </row>
    <row r="30" spans="1:12" s="108" customFormat="1" ht="24" customHeight="1" x14ac:dyDescent="0.25">
      <c r="A30" s="103">
        <v>4</v>
      </c>
      <c r="B30" s="103"/>
      <c r="C30" s="103"/>
      <c r="D30" s="103" t="s">
        <v>324</v>
      </c>
      <c r="E30" s="103"/>
      <c r="F30" s="104"/>
      <c r="G30" s="166"/>
      <c r="H30" s="166"/>
      <c r="I30" s="152">
        <f>SUM(I31:I33)</f>
        <v>36276.482952519997</v>
      </c>
      <c r="J30" s="105">
        <f>I30/$I$156</f>
        <v>6.9630655525661805E-2</v>
      </c>
      <c r="K30" s="106"/>
      <c r="L30" s="107">
        <f>SUM(L32:L32)</f>
        <v>10679.2315</v>
      </c>
    </row>
    <row r="31" spans="1:12" s="95" customFormat="1" ht="79.2" x14ac:dyDescent="0.25">
      <c r="A31" s="76" t="s">
        <v>399</v>
      </c>
      <c r="B31" s="76" t="s">
        <v>317</v>
      </c>
      <c r="C31" s="76" t="s">
        <v>18</v>
      </c>
      <c r="D31" s="76" t="s">
        <v>316</v>
      </c>
      <c r="E31" s="96" t="s">
        <v>21</v>
      </c>
      <c r="F31" s="91">
        <v>55.71</v>
      </c>
      <c r="G31" s="174">
        <v>14.71</v>
      </c>
      <c r="H31" s="167">
        <f>G31*L5</f>
        <v>19.250977000000002</v>
      </c>
      <c r="I31" s="154">
        <f>H31*F31</f>
        <v>1072.4719286700001</v>
      </c>
      <c r="J31" s="92">
        <f>I31/$I$156</f>
        <v>2.0585491576981937E-3</v>
      </c>
      <c r="K31" s="93" t="s">
        <v>319</v>
      </c>
      <c r="L31" s="94"/>
    </row>
    <row r="32" spans="1:12" s="15" customFormat="1" ht="39" customHeight="1" x14ac:dyDescent="0.25">
      <c r="A32" s="76" t="s">
        <v>400</v>
      </c>
      <c r="B32" s="12" t="s">
        <v>95</v>
      </c>
      <c r="C32" s="11" t="s">
        <v>18</v>
      </c>
      <c r="D32" s="11" t="s">
        <v>94</v>
      </c>
      <c r="E32" s="13" t="s">
        <v>21</v>
      </c>
      <c r="F32" s="14">
        <v>140.35</v>
      </c>
      <c r="G32" s="165">
        <v>76.09</v>
      </c>
      <c r="H32" s="165">
        <f t="shared" ref="H32" si="14">G32*$L$5</f>
        <v>99.578983000000008</v>
      </c>
      <c r="I32" s="153">
        <f t="shared" ref="I32:I33" si="15">H32*F32</f>
        <v>13975.91026405</v>
      </c>
      <c r="J32" s="81">
        <f>I32/$I$156</f>
        <v>2.6825968617942477E-2</v>
      </c>
      <c r="K32" s="84" t="s">
        <v>320</v>
      </c>
      <c r="L32" s="68">
        <f t="shared" ref="L32" si="16">G32*F32</f>
        <v>10679.2315</v>
      </c>
    </row>
    <row r="33" spans="1:12" s="15" customFormat="1" ht="52.8" x14ac:dyDescent="0.25">
      <c r="A33" s="76" t="s">
        <v>401</v>
      </c>
      <c r="B33" s="12" t="s">
        <v>322</v>
      </c>
      <c r="C33" s="11" t="s">
        <v>18</v>
      </c>
      <c r="D33" s="11" t="s">
        <v>321</v>
      </c>
      <c r="E33" s="13" t="s">
        <v>21</v>
      </c>
      <c r="F33" s="14">
        <v>142.19999999999999</v>
      </c>
      <c r="G33" s="165">
        <v>114.07</v>
      </c>
      <c r="H33" s="165">
        <f>G33*L5</f>
        <v>149.28340899999998</v>
      </c>
      <c r="I33" s="153">
        <f t="shared" si="15"/>
        <v>21228.100759799996</v>
      </c>
      <c r="J33" s="81">
        <f>I33/$I$156</f>
        <v>4.0746137750021137E-2</v>
      </c>
      <c r="K33" s="84" t="s">
        <v>325</v>
      </c>
      <c r="L33" s="68"/>
    </row>
    <row r="34" spans="1:12" s="108" customFormat="1" ht="24" customHeight="1" x14ac:dyDescent="0.25">
      <c r="A34" s="103">
        <v>5</v>
      </c>
      <c r="B34" s="103"/>
      <c r="C34" s="103"/>
      <c r="D34" s="103" t="s">
        <v>42</v>
      </c>
      <c r="E34" s="103"/>
      <c r="F34" s="104"/>
      <c r="G34" s="166"/>
      <c r="H34" s="166"/>
      <c r="I34" s="152">
        <f>SUM(I35:I42)</f>
        <v>116940.77983324</v>
      </c>
      <c r="J34" s="105">
        <f>I34/$I$156</f>
        <v>0.22446120722695231</v>
      </c>
      <c r="K34" s="106"/>
      <c r="L34" s="107">
        <f>SUM(L38:L42)</f>
        <v>85967.51019999999</v>
      </c>
    </row>
    <row r="35" spans="1:12" s="98" customFormat="1" ht="26.4" x14ac:dyDescent="0.25">
      <c r="A35" s="76" t="s">
        <v>158</v>
      </c>
      <c r="B35" s="97">
        <v>97647</v>
      </c>
      <c r="C35" s="76" t="s">
        <v>328</v>
      </c>
      <c r="D35" s="76" t="s">
        <v>327</v>
      </c>
      <c r="E35" s="96" t="s">
        <v>21</v>
      </c>
      <c r="F35" s="91">
        <v>218.5</v>
      </c>
      <c r="G35" s="167">
        <v>3.16</v>
      </c>
      <c r="H35" s="167">
        <f>G35*L5</f>
        <v>4.1354920000000002</v>
      </c>
      <c r="I35" s="154">
        <f>H35*F35</f>
        <v>903.60500200000001</v>
      </c>
      <c r="J35" s="92">
        <f>I35/I156</f>
        <v>1.7344186509997994E-3</v>
      </c>
      <c r="K35" s="99" t="s">
        <v>326</v>
      </c>
      <c r="L35" s="94"/>
    </row>
    <row r="36" spans="1:12" s="98" customFormat="1" ht="26.4" x14ac:dyDescent="0.25">
      <c r="A36" s="76" t="s">
        <v>159</v>
      </c>
      <c r="B36" s="97">
        <v>97650</v>
      </c>
      <c r="C36" s="76" t="s">
        <v>328</v>
      </c>
      <c r="D36" s="76" t="s">
        <v>329</v>
      </c>
      <c r="E36" s="96" t="s">
        <v>21</v>
      </c>
      <c r="F36" s="91">
        <v>218.5</v>
      </c>
      <c r="G36" s="167">
        <v>6.82</v>
      </c>
      <c r="H36" s="167">
        <f>G36*L5</f>
        <v>8.9253339999999994</v>
      </c>
      <c r="I36" s="154">
        <f t="shared" ref="I36" si="17">H36*F36</f>
        <v>1950.185479</v>
      </c>
      <c r="J36" s="92">
        <f>I36/I156</f>
        <v>3.743270632853997E-3</v>
      </c>
      <c r="K36" s="99" t="s">
        <v>326</v>
      </c>
      <c r="L36" s="94"/>
    </row>
    <row r="37" spans="1:12" s="98" customFormat="1" ht="66" x14ac:dyDescent="0.25">
      <c r="A37" s="76" t="s">
        <v>160</v>
      </c>
      <c r="B37" s="97" t="s">
        <v>331</v>
      </c>
      <c r="C37" s="76" t="s">
        <v>18</v>
      </c>
      <c r="D37" s="76" t="s">
        <v>330</v>
      </c>
      <c r="E37" s="96" t="s">
        <v>21</v>
      </c>
      <c r="F37" s="91">
        <v>218.5</v>
      </c>
      <c r="G37" s="167">
        <v>5.53</v>
      </c>
      <c r="H37" s="167">
        <f>G37*L5</f>
        <v>7.2371110000000005</v>
      </c>
      <c r="I37" s="154">
        <f>H37*F37</f>
        <v>1581.3087535000002</v>
      </c>
      <c r="J37" s="92">
        <f>I37/I156</f>
        <v>3.035232639249649E-3</v>
      </c>
      <c r="K37" s="99" t="s">
        <v>326</v>
      </c>
      <c r="L37" s="94"/>
    </row>
    <row r="38" spans="1:12" s="15" customFormat="1" ht="65.099999999999994" customHeight="1" x14ac:dyDescent="0.25">
      <c r="A38" s="76" t="s">
        <v>161</v>
      </c>
      <c r="B38" s="12" t="s">
        <v>43</v>
      </c>
      <c r="C38" s="11" t="s">
        <v>18</v>
      </c>
      <c r="D38" s="11" t="s">
        <v>44</v>
      </c>
      <c r="E38" s="13" t="s">
        <v>36</v>
      </c>
      <c r="F38" s="14">
        <v>1998.42</v>
      </c>
      <c r="G38" s="165">
        <v>23.56</v>
      </c>
      <c r="H38" s="165">
        <f t="shared" ref="H38:H42" si="18">G38*$L$5</f>
        <v>30.832971999999998</v>
      </c>
      <c r="I38" s="153">
        <f t="shared" ref="I38" si="19">H38*F38</f>
        <v>61617.227904239997</v>
      </c>
      <c r="J38" s="81">
        <f>I38/$I$156</f>
        <v>0.11827078099775627</v>
      </c>
      <c r="K38" s="84" t="s">
        <v>302</v>
      </c>
      <c r="L38" s="68">
        <f t="shared" ref="L38:L42" si="20">G38*F38</f>
        <v>47082.775199999996</v>
      </c>
    </row>
    <row r="39" spans="1:12" s="15" customFormat="1" ht="26.1" customHeight="1" x14ac:dyDescent="0.25">
      <c r="A39" s="76" t="s">
        <v>162</v>
      </c>
      <c r="B39" s="12" t="s">
        <v>45</v>
      </c>
      <c r="C39" s="11" t="s">
        <v>18</v>
      </c>
      <c r="D39" s="11" t="s">
        <v>46</v>
      </c>
      <c r="E39" s="13" t="s">
        <v>20</v>
      </c>
      <c r="F39" s="14">
        <v>23</v>
      </c>
      <c r="G39" s="165">
        <v>55.95</v>
      </c>
      <c r="H39" s="165">
        <f t="shared" si="18"/>
        <v>73.221765000000005</v>
      </c>
      <c r="I39" s="153">
        <f t="shared" ref="I39:I42" si="21">H39*F39</f>
        <v>1684.1005950000001</v>
      </c>
      <c r="J39" s="81">
        <f>I39/$I$156</f>
        <v>3.2325357602744427E-3</v>
      </c>
      <c r="K39" s="84"/>
      <c r="L39" s="68">
        <f t="shared" si="20"/>
        <v>1286.8500000000001</v>
      </c>
    </row>
    <row r="40" spans="1:12" s="15" customFormat="1" ht="39" customHeight="1" x14ac:dyDescent="0.25">
      <c r="A40" s="76" t="s">
        <v>376</v>
      </c>
      <c r="B40" s="12" t="s">
        <v>47</v>
      </c>
      <c r="C40" s="11" t="s">
        <v>18</v>
      </c>
      <c r="D40" s="11" t="s">
        <v>48</v>
      </c>
      <c r="E40" s="13" t="s">
        <v>20</v>
      </c>
      <c r="F40" s="14">
        <v>46</v>
      </c>
      <c r="G40" s="165">
        <v>63.51</v>
      </c>
      <c r="H40" s="165">
        <f t="shared" si="18"/>
        <v>83.115536999999989</v>
      </c>
      <c r="I40" s="153">
        <f t="shared" si="21"/>
        <v>3823.3147019999997</v>
      </c>
      <c r="J40" s="81">
        <f>I40/$I$156</f>
        <v>7.3386361442369912E-3</v>
      </c>
      <c r="K40" s="84"/>
      <c r="L40" s="68">
        <f t="shared" si="20"/>
        <v>2921.46</v>
      </c>
    </row>
    <row r="41" spans="1:12" s="15" customFormat="1" ht="39" customHeight="1" x14ac:dyDescent="0.25">
      <c r="A41" s="76" t="s">
        <v>377</v>
      </c>
      <c r="B41" s="12" t="s">
        <v>49</v>
      </c>
      <c r="C41" s="11" t="s">
        <v>18</v>
      </c>
      <c r="D41" s="11" t="s">
        <v>50</v>
      </c>
      <c r="E41" s="13" t="s">
        <v>20</v>
      </c>
      <c r="F41" s="14">
        <v>19</v>
      </c>
      <c r="G41" s="165">
        <v>31.88</v>
      </c>
      <c r="H41" s="165">
        <f t="shared" si="18"/>
        <v>41.721356</v>
      </c>
      <c r="I41" s="153">
        <f t="shared" si="21"/>
        <v>792.70576400000004</v>
      </c>
      <c r="J41" s="81">
        <f>I41/$I$156</f>
        <v>1.5215538413283875E-3</v>
      </c>
      <c r="K41" s="84"/>
      <c r="L41" s="68">
        <f t="shared" si="20"/>
        <v>605.72</v>
      </c>
    </row>
    <row r="42" spans="1:12" s="15" customFormat="1" ht="26.4" x14ac:dyDescent="0.25">
      <c r="A42" s="76" t="s">
        <v>378</v>
      </c>
      <c r="B42" s="12">
        <v>94216</v>
      </c>
      <c r="C42" s="11" t="s">
        <v>53</v>
      </c>
      <c r="D42" s="11" t="s">
        <v>96</v>
      </c>
      <c r="E42" s="13" t="s">
        <v>21</v>
      </c>
      <c r="F42" s="14">
        <v>218.5</v>
      </c>
      <c r="G42" s="165">
        <v>155.93</v>
      </c>
      <c r="H42" s="165">
        <f t="shared" si="18"/>
        <v>204.06559100000001</v>
      </c>
      <c r="I42" s="153">
        <f t="shared" si="21"/>
        <v>44588.331633500005</v>
      </c>
      <c r="J42" s="81">
        <f>I42/$I$156</f>
        <v>8.5584778560252761E-2</v>
      </c>
      <c r="K42" s="84" t="s">
        <v>326</v>
      </c>
      <c r="L42" s="68">
        <f t="shared" si="20"/>
        <v>34070.705000000002</v>
      </c>
    </row>
    <row r="43" spans="1:12" s="108" customFormat="1" ht="24" customHeight="1" x14ac:dyDescent="0.25">
      <c r="A43" s="103">
        <v>6</v>
      </c>
      <c r="B43" s="103"/>
      <c r="C43" s="103"/>
      <c r="D43" s="103" t="s">
        <v>51</v>
      </c>
      <c r="E43" s="103"/>
      <c r="F43" s="104"/>
      <c r="G43" s="166"/>
      <c r="H43" s="166"/>
      <c r="I43" s="152">
        <f>SUM(I44,I52,I61)</f>
        <v>244576.74826854997</v>
      </c>
      <c r="J43" s="105">
        <f>I43/$I$156</f>
        <v>0.4694512235533817</v>
      </c>
      <c r="K43" s="106"/>
      <c r="L43" s="107">
        <f>SUM(L44,L52,L61)</f>
        <v>130241.53409999999</v>
      </c>
    </row>
    <row r="44" spans="1:12" s="108" customFormat="1" ht="24" customHeight="1" x14ac:dyDescent="0.25">
      <c r="A44" s="103" t="s">
        <v>163</v>
      </c>
      <c r="B44" s="103"/>
      <c r="C44" s="103"/>
      <c r="D44" s="103" t="s">
        <v>52</v>
      </c>
      <c r="E44" s="103"/>
      <c r="F44" s="104"/>
      <c r="G44" s="166"/>
      <c r="H44" s="166"/>
      <c r="I44" s="152">
        <f>SUM(I46:I51)</f>
        <v>77517.522234179982</v>
      </c>
      <c r="J44" s="105">
        <f>I44/$I$156</f>
        <v>0.14879049589662785</v>
      </c>
      <c r="K44" s="106"/>
      <c r="L44" s="107">
        <f>SUM(L46:L51)</f>
        <v>39846.59599999999</v>
      </c>
    </row>
    <row r="45" spans="1:12" s="125" customFormat="1" ht="26.4" x14ac:dyDescent="0.25">
      <c r="A45" s="120" t="s">
        <v>164</v>
      </c>
      <c r="B45" s="126" t="s">
        <v>369</v>
      </c>
      <c r="C45" s="120" t="s">
        <v>18</v>
      </c>
      <c r="D45" s="120" t="s">
        <v>370</v>
      </c>
      <c r="E45" s="127" t="s">
        <v>28</v>
      </c>
      <c r="F45" s="121">
        <v>18.43</v>
      </c>
      <c r="G45" s="168">
        <v>60.61</v>
      </c>
      <c r="H45" s="168">
        <f>G45*L5</f>
        <v>79.320307</v>
      </c>
      <c r="I45" s="155">
        <f>H45*F45</f>
        <v>1461.87325801</v>
      </c>
      <c r="J45" s="122">
        <f>I45/I156</f>
        <v>2.8059829665378344E-3</v>
      </c>
      <c r="K45" s="123" t="s">
        <v>371</v>
      </c>
      <c r="L45" s="124"/>
    </row>
    <row r="46" spans="1:12" s="15" customFormat="1" ht="26.4" x14ac:dyDescent="0.25">
      <c r="A46" s="120" t="s">
        <v>165</v>
      </c>
      <c r="B46" s="12">
        <v>97633</v>
      </c>
      <c r="C46" s="11" t="s">
        <v>53</v>
      </c>
      <c r="D46" s="11" t="s">
        <v>332</v>
      </c>
      <c r="E46" s="13" t="s">
        <v>21</v>
      </c>
      <c r="F46" s="14">
        <v>218.5</v>
      </c>
      <c r="G46" s="175">
        <v>20.66</v>
      </c>
      <c r="H46" s="165">
        <f t="shared" ref="H46:H51" si="22">G46*$L$5</f>
        <v>27.037741999999998</v>
      </c>
      <c r="I46" s="153">
        <f t="shared" ref="I46:I51" si="23">H46*F46</f>
        <v>5907.7466269999995</v>
      </c>
      <c r="J46" s="81">
        <f>I46/$I$156</f>
        <v>1.133958523090375E-2</v>
      </c>
      <c r="K46" s="84" t="s">
        <v>326</v>
      </c>
      <c r="L46" s="68">
        <f t="shared" ref="L46:L51" si="24">G46*F46</f>
        <v>4514.21</v>
      </c>
    </row>
    <row r="47" spans="1:12" s="15" customFormat="1" ht="39" customHeight="1" x14ac:dyDescent="0.25">
      <c r="A47" s="120" t="s">
        <v>366</v>
      </c>
      <c r="B47" s="12" t="s">
        <v>334</v>
      </c>
      <c r="C47" s="11" t="s">
        <v>18</v>
      </c>
      <c r="D47" s="11" t="s">
        <v>333</v>
      </c>
      <c r="E47" s="13" t="s">
        <v>28</v>
      </c>
      <c r="F47" s="14">
        <v>35.619999999999997</v>
      </c>
      <c r="G47" s="175">
        <v>256.67</v>
      </c>
      <c r="H47" s="165">
        <f>G47*L5</f>
        <v>335.90402900000004</v>
      </c>
      <c r="I47" s="153">
        <f>H47*F47</f>
        <v>11964.901512980001</v>
      </c>
      <c r="J47" s="81">
        <f>I47/I156</f>
        <v>2.2965951157371118E-2</v>
      </c>
      <c r="K47" s="84" t="s">
        <v>335</v>
      </c>
      <c r="L47" s="68"/>
    </row>
    <row r="48" spans="1:12" s="15" customFormat="1" ht="39" customHeight="1" x14ac:dyDescent="0.25">
      <c r="A48" s="120" t="s">
        <v>367</v>
      </c>
      <c r="B48" s="12">
        <v>87640</v>
      </c>
      <c r="C48" s="11" t="s">
        <v>53</v>
      </c>
      <c r="D48" s="11" t="s">
        <v>97</v>
      </c>
      <c r="E48" s="13" t="s">
        <v>21</v>
      </c>
      <c r="F48" s="14">
        <v>218.5</v>
      </c>
      <c r="G48" s="175">
        <v>46.88</v>
      </c>
      <c r="H48" s="165">
        <f>G48*L5</f>
        <v>61.351856000000005</v>
      </c>
      <c r="I48" s="153">
        <f>H48*F48</f>
        <v>13405.380536000001</v>
      </c>
      <c r="J48" s="81">
        <f>I48/I156</f>
        <v>2.5730869100908417E-2</v>
      </c>
      <c r="K48" s="84" t="s">
        <v>326</v>
      </c>
      <c r="L48" s="68"/>
    </row>
    <row r="49" spans="1:14" s="15" customFormat="1" ht="66" x14ac:dyDescent="0.25">
      <c r="A49" s="120" t="s">
        <v>368</v>
      </c>
      <c r="B49" s="12" t="s">
        <v>337</v>
      </c>
      <c r="C49" s="11" t="s">
        <v>18</v>
      </c>
      <c r="D49" s="11" t="s">
        <v>336</v>
      </c>
      <c r="E49" s="13" t="s">
        <v>21</v>
      </c>
      <c r="F49" s="14">
        <v>262.2</v>
      </c>
      <c r="G49" s="175">
        <v>128.94999999999999</v>
      </c>
      <c r="H49" s="165">
        <f t="shared" si="22"/>
        <v>168.75686499999998</v>
      </c>
      <c r="I49" s="153">
        <f t="shared" si="23"/>
        <v>44248.050002999989</v>
      </c>
      <c r="J49" s="81">
        <f>I49/$I$156</f>
        <v>8.493162723281926E-2</v>
      </c>
      <c r="K49" s="84" t="s">
        <v>412</v>
      </c>
      <c r="L49" s="68">
        <f t="shared" si="24"/>
        <v>33810.689999999995</v>
      </c>
    </row>
    <row r="50" spans="1:14" s="15" customFormat="1" ht="39" customHeight="1" x14ac:dyDescent="0.25">
      <c r="A50" s="120" t="s">
        <v>166</v>
      </c>
      <c r="B50" s="12" t="s">
        <v>99</v>
      </c>
      <c r="C50" s="11" t="s">
        <v>18</v>
      </c>
      <c r="D50" s="11" t="s">
        <v>98</v>
      </c>
      <c r="E50" s="13" t="s">
        <v>21</v>
      </c>
      <c r="F50" s="14">
        <v>2.2000000000000002</v>
      </c>
      <c r="G50" s="175">
        <v>295.29000000000002</v>
      </c>
      <c r="H50" s="165">
        <f t="shared" si="22"/>
        <v>386.44602300000003</v>
      </c>
      <c r="I50" s="153">
        <f t="shared" si="23"/>
        <v>850.18125060000011</v>
      </c>
      <c r="J50" s="81">
        <f>I50/$I$156</f>
        <v>1.6318747843440716E-3</v>
      </c>
      <c r="K50" s="84" t="s">
        <v>338</v>
      </c>
      <c r="L50" s="68">
        <f t="shared" si="24"/>
        <v>649.63800000000015</v>
      </c>
    </row>
    <row r="51" spans="1:14" s="15" customFormat="1" x14ac:dyDescent="0.25">
      <c r="A51" s="120" t="s">
        <v>167</v>
      </c>
      <c r="B51" s="12" t="s">
        <v>100</v>
      </c>
      <c r="C51" s="11" t="s">
        <v>18</v>
      </c>
      <c r="D51" s="11" t="s">
        <v>61</v>
      </c>
      <c r="E51" s="13" t="s">
        <v>21</v>
      </c>
      <c r="F51" s="14">
        <v>3.3</v>
      </c>
      <c r="G51" s="175">
        <v>264.26</v>
      </c>
      <c r="H51" s="165">
        <f t="shared" si="22"/>
        <v>345.837062</v>
      </c>
      <c r="I51" s="153">
        <f t="shared" si="23"/>
        <v>1141.2623045999999</v>
      </c>
      <c r="J51" s="81">
        <f>I51/$I$156</f>
        <v>2.1905883902812368E-3</v>
      </c>
      <c r="K51" s="84" t="s">
        <v>339</v>
      </c>
      <c r="L51" s="68">
        <f t="shared" si="24"/>
        <v>872.05799999999988</v>
      </c>
    </row>
    <row r="52" spans="1:14" s="108" customFormat="1" ht="24" customHeight="1" x14ac:dyDescent="0.25">
      <c r="A52" s="103" t="s">
        <v>168</v>
      </c>
      <c r="B52" s="103"/>
      <c r="C52" s="103"/>
      <c r="D52" s="103" t="s">
        <v>54</v>
      </c>
      <c r="E52" s="103"/>
      <c r="F52" s="104"/>
      <c r="G52" s="166"/>
      <c r="H52" s="166"/>
      <c r="I52" s="152">
        <f>SUM(I53:I60)</f>
        <v>133707.17614189</v>
      </c>
      <c r="J52" s="105">
        <f>I52/$I$156</f>
        <v>0.25664335584655096</v>
      </c>
      <c r="K52" s="106"/>
      <c r="L52" s="107">
        <f>SUM(L53:L59)</f>
        <v>64910.0677</v>
      </c>
    </row>
    <row r="53" spans="1:14" s="15" customFormat="1" ht="39" customHeight="1" x14ac:dyDescent="0.25">
      <c r="A53" s="11" t="s">
        <v>169</v>
      </c>
      <c r="B53" s="12">
        <v>87879</v>
      </c>
      <c r="C53" s="11" t="s">
        <v>53</v>
      </c>
      <c r="D53" s="11" t="s">
        <v>101</v>
      </c>
      <c r="E53" s="13" t="s">
        <v>21</v>
      </c>
      <c r="F53" s="14">
        <v>71.239999999999995</v>
      </c>
      <c r="G53" s="175">
        <v>4.2300000000000004</v>
      </c>
      <c r="H53" s="165">
        <f t="shared" ref="H53:H60" si="25">G53*$L$5</f>
        <v>5.5358010000000002</v>
      </c>
      <c r="I53" s="153">
        <f t="shared" ref="I53:I54" si="26">H53*F53</f>
        <v>394.37046323999999</v>
      </c>
      <c r="J53" s="81">
        <f>I53/$I$156</f>
        <v>7.5697178007308854E-4</v>
      </c>
      <c r="K53" s="84" t="s">
        <v>342</v>
      </c>
      <c r="L53" s="68">
        <f t="shared" ref="L53:L60" si="27">G53*F53</f>
        <v>301.34520000000003</v>
      </c>
    </row>
    <row r="54" spans="1:14" s="15" customFormat="1" ht="39" customHeight="1" x14ac:dyDescent="0.25">
      <c r="A54" s="11" t="s">
        <v>170</v>
      </c>
      <c r="B54" s="12">
        <v>87535</v>
      </c>
      <c r="C54" s="11" t="s">
        <v>53</v>
      </c>
      <c r="D54" s="11" t="s">
        <v>343</v>
      </c>
      <c r="E54" s="13" t="s">
        <v>21</v>
      </c>
      <c r="F54" s="14">
        <v>289.8</v>
      </c>
      <c r="G54" s="175">
        <v>31.38</v>
      </c>
      <c r="H54" s="165">
        <f t="shared" si="25"/>
        <v>41.067005999999999</v>
      </c>
      <c r="I54" s="153">
        <f t="shared" si="26"/>
        <v>11901.218338799999</v>
      </c>
      <c r="J54" s="81">
        <f>I54/$I$156</f>
        <v>2.284371490944399E-2</v>
      </c>
      <c r="K54" s="84" t="s">
        <v>344</v>
      </c>
      <c r="L54" s="68">
        <f t="shared" si="27"/>
        <v>9093.9240000000009</v>
      </c>
    </row>
    <row r="55" spans="1:14" s="15" customFormat="1" ht="27.6" x14ac:dyDescent="0.25">
      <c r="A55" s="11" t="s">
        <v>171</v>
      </c>
      <c r="B55" s="12" t="s">
        <v>55</v>
      </c>
      <c r="C55" s="11" t="s">
        <v>18</v>
      </c>
      <c r="D55" s="11" t="s">
        <v>56</v>
      </c>
      <c r="E55" s="13" t="s">
        <v>21</v>
      </c>
      <c r="F55" s="14">
        <v>361.04</v>
      </c>
      <c r="G55" s="175">
        <v>32.270000000000003</v>
      </c>
      <c r="H55" s="165">
        <f t="shared" si="25"/>
        <v>42.231749000000001</v>
      </c>
      <c r="I55" s="153">
        <f t="shared" ref="I55:I60" si="28">H55*F55</f>
        <v>15247.350658960002</v>
      </c>
      <c r="J55" s="81">
        <f>I55/$I$156</f>
        <v>2.9266426483586804E-2</v>
      </c>
      <c r="K55" s="102" t="s">
        <v>345</v>
      </c>
      <c r="L55" s="68">
        <f t="shared" si="27"/>
        <v>11650.760800000002</v>
      </c>
    </row>
    <row r="56" spans="1:14" s="15" customFormat="1" ht="26.1" customHeight="1" x14ac:dyDescent="0.25">
      <c r="A56" s="11" t="s">
        <v>172</v>
      </c>
      <c r="B56" s="12">
        <v>88485</v>
      </c>
      <c r="C56" s="11" t="s">
        <v>53</v>
      </c>
      <c r="D56" s="11" t="s">
        <v>103</v>
      </c>
      <c r="E56" s="13" t="s">
        <v>21</v>
      </c>
      <c r="F56" s="14">
        <v>71.239999999999995</v>
      </c>
      <c r="G56" s="175">
        <v>4.13</v>
      </c>
      <c r="H56" s="165">
        <f t="shared" si="25"/>
        <v>5.4049309999999995</v>
      </c>
      <c r="I56" s="153">
        <f t="shared" si="28"/>
        <v>385.04728443999994</v>
      </c>
      <c r="J56" s="81">
        <f>I56/$I$156</f>
        <v>7.3907646612337001E-4</v>
      </c>
      <c r="K56" s="84" t="s">
        <v>342</v>
      </c>
      <c r="L56" s="68">
        <f t="shared" si="27"/>
        <v>294.22119999999995</v>
      </c>
      <c r="N56" s="75"/>
    </row>
    <row r="57" spans="1:14" s="15" customFormat="1" ht="26.4" x14ac:dyDescent="0.25">
      <c r="A57" s="11" t="s">
        <v>173</v>
      </c>
      <c r="B57" s="12" t="s">
        <v>57</v>
      </c>
      <c r="C57" s="11" t="s">
        <v>18</v>
      </c>
      <c r="D57" s="11" t="s">
        <v>58</v>
      </c>
      <c r="E57" s="13" t="s">
        <v>21</v>
      </c>
      <c r="F57" s="14">
        <v>1209.55</v>
      </c>
      <c r="G57" s="175">
        <v>21.47</v>
      </c>
      <c r="H57" s="165">
        <f t="shared" si="25"/>
        <v>28.097788999999999</v>
      </c>
      <c r="I57" s="153">
        <f t="shared" si="28"/>
        <v>33985.680684949999</v>
      </c>
      <c r="J57" s="81">
        <f>I57/$I$156</f>
        <v>6.5233590248431256E-2</v>
      </c>
      <c r="K57" s="84" t="s">
        <v>346</v>
      </c>
      <c r="L57" s="68">
        <f t="shared" si="27"/>
        <v>25969.038499999999</v>
      </c>
    </row>
    <row r="58" spans="1:14" s="15" customFormat="1" ht="26.1" customHeight="1" x14ac:dyDescent="0.25">
      <c r="A58" s="11" t="s">
        <v>174</v>
      </c>
      <c r="B58" s="12">
        <v>88489</v>
      </c>
      <c r="C58" s="11" t="s">
        <v>53</v>
      </c>
      <c r="D58" s="11" t="s">
        <v>102</v>
      </c>
      <c r="E58" s="13" t="s">
        <v>21</v>
      </c>
      <c r="F58" s="14">
        <v>1209.55</v>
      </c>
      <c r="G58" s="175">
        <v>12.54</v>
      </c>
      <c r="H58" s="165">
        <f t="shared" si="25"/>
        <v>16.411097999999999</v>
      </c>
      <c r="I58" s="153">
        <f t="shared" si="28"/>
        <v>19850.043585899999</v>
      </c>
      <c r="J58" s="81">
        <f>I58/$I$156</f>
        <v>3.8101035012358085E-2</v>
      </c>
      <c r="K58" s="84" t="s">
        <v>346</v>
      </c>
      <c r="L58" s="68">
        <f t="shared" si="27"/>
        <v>15167.756999999998</v>
      </c>
    </row>
    <row r="59" spans="1:14" s="15" customFormat="1" ht="39.6" x14ac:dyDescent="0.25">
      <c r="A59" s="11" t="s">
        <v>175</v>
      </c>
      <c r="B59" s="12">
        <v>87247</v>
      </c>
      <c r="C59" s="86" t="s">
        <v>53</v>
      </c>
      <c r="D59" s="11" t="s">
        <v>347</v>
      </c>
      <c r="E59" s="13" t="s">
        <v>21</v>
      </c>
      <c r="F59" s="14">
        <v>44.7</v>
      </c>
      <c r="G59" s="175">
        <v>54.43</v>
      </c>
      <c r="H59" s="165">
        <f t="shared" si="25"/>
        <v>71.232540999999998</v>
      </c>
      <c r="I59" s="153">
        <f t="shared" si="28"/>
        <v>3184.0945827</v>
      </c>
      <c r="J59" s="81">
        <f>I59/$I$156</f>
        <v>6.1116893095533162E-3</v>
      </c>
      <c r="K59" s="84" t="s">
        <v>348</v>
      </c>
      <c r="L59" s="68">
        <f t="shared" si="27"/>
        <v>2433.0210000000002</v>
      </c>
    </row>
    <row r="60" spans="1:14" s="15" customFormat="1" ht="26.4" x14ac:dyDescent="0.25">
      <c r="A60" s="11" t="s">
        <v>410</v>
      </c>
      <c r="B60" s="12"/>
      <c r="C60" s="86" t="s">
        <v>409</v>
      </c>
      <c r="D60" s="11" t="s">
        <v>408</v>
      </c>
      <c r="E60" s="13" t="s">
        <v>21</v>
      </c>
      <c r="F60" s="14">
        <v>50.1</v>
      </c>
      <c r="G60" s="175">
        <v>743.67</v>
      </c>
      <c r="H60" s="165">
        <f t="shared" si="25"/>
        <v>973.24092899999994</v>
      </c>
      <c r="I60" s="153">
        <f t="shared" si="28"/>
        <v>48759.370542899997</v>
      </c>
      <c r="J60" s="81">
        <f>I60/$I$156</f>
        <v>9.359085163698104E-2</v>
      </c>
      <c r="K60" s="84" t="s">
        <v>411</v>
      </c>
      <c r="L60" s="68">
        <f t="shared" si="27"/>
        <v>37257.866999999998</v>
      </c>
    </row>
    <row r="61" spans="1:14" s="108" customFormat="1" ht="24" customHeight="1" x14ac:dyDescent="0.25">
      <c r="A61" s="103" t="s">
        <v>176</v>
      </c>
      <c r="B61" s="103"/>
      <c r="C61" s="103"/>
      <c r="D61" s="103" t="s">
        <v>59</v>
      </c>
      <c r="E61" s="103"/>
      <c r="F61" s="104"/>
      <c r="G61" s="166"/>
      <c r="H61" s="166"/>
      <c r="I61" s="152">
        <f>SUM(I62:I64)</f>
        <v>33352.049892480005</v>
      </c>
      <c r="J61" s="105">
        <f>I61/$I$156</f>
        <v>6.4017371810202936E-2</v>
      </c>
      <c r="K61" s="106"/>
      <c r="L61" s="107">
        <f>SUM(L62:L64)</f>
        <v>25484.8704</v>
      </c>
    </row>
    <row r="62" spans="1:14" s="15" customFormat="1" ht="26.4" x14ac:dyDescent="0.25">
      <c r="A62" s="11" t="s">
        <v>177</v>
      </c>
      <c r="B62" s="12">
        <v>96110</v>
      </c>
      <c r="C62" s="11" t="s">
        <v>53</v>
      </c>
      <c r="D62" s="11" t="s">
        <v>349</v>
      </c>
      <c r="E62" s="13" t="s">
        <v>21</v>
      </c>
      <c r="F62" s="14">
        <v>216.12</v>
      </c>
      <c r="G62" s="175">
        <v>70.86</v>
      </c>
      <c r="H62" s="165">
        <f t="shared" ref="H62:H64" si="29">G62*$L$5</f>
        <v>92.734482</v>
      </c>
      <c r="I62" s="153">
        <f t="shared" ref="I62:I64" si="30">H62*F62</f>
        <v>20041.776249840001</v>
      </c>
      <c r="J62" s="81">
        <f>I62/$I$156</f>
        <v>3.8469055007386191E-2</v>
      </c>
      <c r="K62" s="84" t="s">
        <v>350</v>
      </c>
      <c r="L62" s="68">
        <f t="shared" ref="L62:L64" si="31">G62*F62</f>
        <v>15314.263199999999</v>
      </c>
    </row>
    <row r="63" spans="1:14" s="15" customFormat="1" ht="26.4" x14ac:dyDescent="0.25">
      <c r="A63" s="11" t="s">
        <v>178</v>
      </c>
      <c r="B63" s="12" t="s">
        <v>352</v>
      </c>
      <c r="C63" s="11" t="s">
        <v>18</v>
      </c>
      <c r="D63" s="11" t="s">
        <v>351</v>
      </c>
      <c r="E63" s="13" t="s">
        <v>21</v>
      </c>
      <c r="F63" s="14">
        <v>216.12</v>
      </c>
      <c r="G63" s="175">
        <v>32.42</v>
      </c>
      <c r="H63" s="165">
        <f t="shared" si="29"/>
        <v>42.428054000000003</v>
      </c>
      <c r="I63" s="153">
        <f t="shared" si="30"/>
        <v>9169.5510304800009</v>
      </c>
      <c r="J63" s="81">
        <f>I63/$I$156</f>
        <v>1.7600434142526961E-2</v>
      </c>
      <c r="K63" s="84" t="s">
        <v>350</v>
      </c>
      <c r="L63" s="68">
        <f t="shared" si="31"/>
        <v>7006.6104000000005</v>
      </c>
    </row>
    <row r="64" spans="1:14" s="15" customFormat="1" ht="26.4" x14ac:dyDescent="0.25">
      <c r="A64" s="11" t="s">
        <v>179</v>
      </c>
      <c r="B64" s="12">
        <v>88488</v>
      </c>
      <c r="C64" s="11" t="s">
        <v>53</v>
      </c>
      <c r="D64" s="11" t="s">
        <v>353</v>
      </c>
      <c r="E64" s="13" t="s">
        <v>21</v>
      </c>
      <c r="F64" s="14">
        <v>216.12</v>
      </c>
      <c r="G64" s="175">
        <v>14.64</v>
      </c>
      <c r="H64" s="165">
        <f t="shared" si="29"/>
        <v>19.159368000000001</v>
      </c>
      <c r="I64" s="153">
        <f t="shared" si="30"/>
        <v>4140.7226121600006</v>
      </c>
      <c r="J64" s="81">
        <f>I64/$I$156</f>
        <v>7.947882660289781E-3</v>
      </c>
      <c r="K64" s="84" t="s">
        <v>350</v>
      </c>
      <c r="L64" s="68">
        <f t="shared" si="31"/>
        <v>3163.9968000000003</v>
      </c>
    </row>
    <row r="65" spans="1:12" s="108" customFormat="1" ht="24" customHeight="1" x14ac:dyDescent="0.25">
      <c r="A65" s="103">
        <v>7</v>
      </c>
      <c r="B65" s="103"/>
      <c r="C65" s="103"/>
      <c r="D65" s="103" t="s">
        <v>60</v>
      </c>
      <c r="E65" s="103"/>
      <c r="F65" s="104"/>
      <c r="G65" s="166"/>
      <c r="H65" s="166"/>
      <c r="I65" s="152">
        <f>SUM(I66)</f>
        <v>31337.405180199996</v>
      </c>
      <c r="J65" s="105">
        <f>I65/$I$156</f>
        <v>6.0150375327909705E-2</v>
      </c>
      <c r="K65" s="106"/>
      <c r="L65" s="107">
        <f>SUM(L66)</f>
        <v>23945.446</v>
      </c>
    </row>
    <row r="66" spans="1:12" s="108" customFormat="1" ht="24" customHeight="1" x14ac:dyDescent="0.25">
      <c r="A66" s="103" t="s">
        <v>180</v>
      </c>
      <c r="B66" s="103"/>
      <c r="C66" s="103"/>
      <c r="D66" s="103" t="s">
        <v>62</v>
      </c>
      <c r="E66" s="103"/>
      <c r="F66" s="104"/>
      <c r="G66" s="166"/>
      <c r="H66" s="166"/>
      <c r="I66" s="152">
        <f>SUM(I69:I71)</f>
        <v>31337.405180199996</v>
      </c>
      <c r="J66" s="105">
        <f>I66/$I$156</f>
        <v>6.0150375327909705E-2</v>
      </c>
      <c r="K66" s="106"/>
      <c r="L66" s="107">
        <f>SUM(L69:L71)</f>
        <v>23945.446</v>
      </c>
    </row>
    <row r="67" spans="1:12" s="95" customFormat="1" ht="24" customHeight="1" x14ac:dyDescent="0.25">
      <c r="A67" s="76" t="s">
        <v>181</v>
      </c>
      <c r="B67" s="97">
        <v>97644</v>
      </c>
      <c r="C67" s="76" t="s">
        <v>53</v>
      </c>
      <c r="D67" s="76" t="s">
        <v>354</v>
      </c>
      <c r="E67" s="96" t="s">
        <v>21</v>
      </c>
      <c r="F67" s="91">
        <v>15.12</v>
      </c>
      <c r="G67" s="167">
        <v>8.5</v>
      </c>
      <c r="H67" s="167">
        <f>G67*L5</f>
        <v>11.123950000000001</v>
      </c>
      <c r="I67" s="154">
        <f>H67*F67</f>
        <v>168.19412399999999</v>
      </c>
      <c r="J67" s="92">
        <f>I67/I156</f>
        <v>3.2283910005864811E-4</v>
      </c>
      <c r="K67" s="93" t="s">
        <v>357</v>
      </c>
      <c r="L67" s="94"/>
    </row>
    <row r="68" spans="1:12" s="95" customFormat="1" ht="24" customHeight="1" x14ac:dyDescent="0.25">
      <c r="A68" s="76" t="s">
        <v>182</v>
      </c>
      <c r="B68" s="97">
        <v>97645</v>
      </c>
      <c r="C68" s="76" t="s">
        <v>328</v>
      </c>
      <c r="D68" s="76" t="s">
        <v>358</v>
      </c>
      <c r="E68" s="96" t="s">
        <v>21</v>
      </c>
      <c r="F68" s="91">
        <v>12</v>
      </c>
      <c r="G68" s="167">
        <v>21.97</v>
      </c>
      <c r="H68" s="167">
        <f>G68*L5</f>
        <v>28.752139</v>
      </c>
      <c r="I68" s="154">
        <f>H68*F68</f>
        <v>345.025668</v>
      </c>
      <c r="J68" s="92">
        <f>I68/I156</f>
        <v>6.6225723886914102E-4</v>
      </c>
      <c r="K68" s="93" t="s">
        <v>359</v>
      </c>
      <c r="L68" s="94"/>
    </row>
    <row r="69" spans="1:12" s="15" customFormat="1" ht="26.4" x14ac:dyDescent="0.25">
      <c r="A69" s="76" t="s">
        <v>183</v>
      </c>
      <c r="B69" s="12">
        <v>100702</v>
      </c>
      <c r="C69" s="11" t="s">
        <v>53</v>
      </c>
      <c r="D69" s="11" t="s">
        <v>222</v>
      </c>
      <c r="E69" s="13" t="s">
        <v>21</v>
      </c>
      <c r="F69" s="14">
        <v>9.4499999999999993</v>
      </c>
      <c r="G69" s="175">
        <v>444.88</v>
      </c>
      <c r="H69" s="165">
        <f t="shared" ref="H69:H71" si="32">G69*$L$5</f>
        <v>582.21445599999993</v>
      </c>
      <c r="I69" s="153">
        <f t="shared" ref="I69" si="33">H69*F69</f>
        <v>5501.9266091999989</v>
      </c>
      <c r="J69" s="81">
        <f t="shared" ref="J69:J100" si="34">I69/$I$156</f>
        <v>1.0560636678977307E-2</v>
      </c>
      <c r="K69" s="84" t="s">
        <v>360</v>
      </c>
      <c r="L69" s="68">
        <f t="shared" ref="L69:L71" si="35">G69*F69</f>
        <v>4204.116</v>
      </c>
    </row>
    <row r="70" spans="1:12" s="15" customFormat="1" ht="39" customHeight="1" x14ac:dyDescent="0.25">
      <c r="A70" s="76" t="s">
        <v>355</v>
      </c>
      <c r="B70" s="12">
        <v>94805</v>
      </c>
      <c r="C70" s="11" t="s">
        <v>53</v>
      </c>
      <c r="D70" s="11" t="s">
        <v>104</v>
      </c>
      <c r="E70" s="13" t="s">
        <v>19</v>
      </c>
      <c r="F70" s="14">
        <v>13</v>
      </c>
      <c r="G70" s="175">
        <v>826.64</v>
      </c>
      <c r="H70" s="165">
        <f t="shared" si="32"/>
        <v>1081.823768</v>
      </c>
      <c r="I70" s="153">
        <f t="shared" ref="I70:I71" si="36">H70*F70</f>
        <v>14063.708983999999</v>
      </c>
      <c r="J70" s="81">
        <f t="shared" si="34"/>
        <v>2.6994493290867193E-2</v>
      </c>
      <c r="K70" s="84" t="s">
        <v>301</v>
      </c>
      <c r="L70" s="68">
        <f t="shared" si="35"/>
        <v>10746.32</v>
      </c>
    </row>
    <row r="71" spans="1:12" s="15" customFormat="1" ht="39.6" x14ac:dyDescent="0.25">
      <c r="A71" s="76" t="s">
        <v>356</v>
      </c>
      <c r="B71" s="12">
        <v>94573</v>
      </c>
      <c r="C71" s="11" t="s">
        <v>53</v>
      </c>
      <c r="D71" s="11" t="s">
        <v>126</v>
      </c>
      <c r="E71" s="13" t="s">
        <v>21</v>
      </c>
      <c r="F71" s="14">
        <v>35.24</v>
      </c>
      <c r="G71" s="175">
        <v>255.25</v>
      </c>
      <c r="H71" s="165">
        <f t="shared" si="32"/>
        <v>334.04567500000002</v>
      </c>
      <c r="I71" s="153">
        <f t="shared" si="36"/>
        <v>11771.769587000001</v>
      </c>
      <c r="J71" s="81">
        <f t="shared" si="34"/>
        <v>2.2595245358065209E-2</v>
      </c>
      <c r="K71" s="84" t="s">
        <v>361</v>
      </c>
      <c r="L71" s="68">
        <f t="shared" si="35"/>
        <v>8995.01</v>
      </c>
    </row>
    <row r="72" spans="1:12" s="108" customFormat="1" ht="24" customHeight="1" x14ac:dyDescent="0.25">
      <c r="A72" s="103">
        <v>8</v>
      </c>
      <c r="B72" s="103"/>
      <c r="C72" s="103"/>
      <c r="D72" s="103" t="s">
        <v>64</v>
      </c>
      <c r="E72" s="103"/>
      <c r="F72" s="104"/>
      <c r="G72" s="166"/>
      <c r="H72" s="166"/>
      <c r="I72" s="152">
        <f>SUM(I73,I83,I91,I97,I99,I105)</f>
        <v>30360.672639600001</v>
      </c>
      <c r="J72" s="105">
        <f t="shared" si="34"/>
        <v>5.8275592506095431E-2</v>
      </c>
      <c r="K72" s="106"/>
      <c r="L72" s="107">
        <f>SUM(L73,L83,L91,L97,L99,L105)</f>
        <v>23199.108</v>
      </c>
    </row>
    <row r="73" spans="1:12" s="108" customFormat="1" ht="24" customHeight="1" x14ac:dyDescent="0.25">
      <c r="A73" s="103" t="s">
        <v>184</v>
      </c>
      <c r="B73" s="103"/>
      <c r="C73" s="103"/>
      <c r="D73" s="109" t="s">
        <v>108</v>
      </c>
      <c r="E73" s="103"/>
      <c r="F73" s="104"/>
      <c r="G73" s="166"/>
      <c r="H73" s="166"/>
      <c r="I73" s="152">
        <f>SUM(I74:I82)</f>
        <v>5355.9856200000004</v>
      </c>
      <c r="J73" s="105">
        <f t="shared" si="34"/>
        <v>1.0280511211484777E-2</v>
      </c>
      <c r="K73" s="106"/>
      <c r="L73" s="107">
        <f>SUM(L74:L82)</f>
        <v>4092.6000000000004</v>
      </c>
    </row>
    <row r="74" spans="1:12" s="15" customFormat="1" x14ac:dyDescent="0.25">
      <c r="A74" s="11" t="s">
        <v>185</v>
      </c>
      <c r="B74" s="12">
        <v>39212</v>
      </c>
      <c r="C74" s="11" t="s">
        <v>53</v>
      </c>
      <c r="D74" s="11" t="s">
        <v>109</v>
      </c>
      <c r="E74" s="13" t="s">
        <v>19</v>
      </c>
      <c r="F74" s="14">
        <v>4</v>
      </c>
      <c r="G74" s="175">
        <v>2.2200000000000002</v>
      </c>
      <c r="H74" s="165">
        <f t="shared" ref="H74:H82" si="37">G74*$L$5</f>
        <v>2.9053140000000002</v>
      </c>
      <c r="I74" s="153">
        <f t="shared" ref="I74" si="38">H74*F74</f>
        <v>11.621256000000001</v>
      </c>
      <c r="J74" s="81">
        <f t="shared" si="34"/>
        <v>2.2306343047936476E-5</v>
      </c>
      <c r="K74" s="84" t="s">
        <v>301</v>
      </c>
      <c r="L74" s="68">
        <f t="shared" ref="L74:L82" si="39">G74*F74</f>
        <v>8.8800000000000008</v>
      </c>
    </row>
    <row r="75" spans="1:12" s="15" customFormat="1" x14ac:dyDescent="0.25">
      <c r="A75" s="11" t="s">
        <v>186</v>
      </c>
      <c r="B75" s="12">
        <v>39208</v>
      </c>
      <c r="C75" s="11" t="s">
        <v>53</v>
      </c>
      <c r="D75" s="11" t="s">
        <v>110</v>
      </c>
      <c r="E75" s="13" t="s">
        <v>19</v>
      </c>
      <c r="F75" s="14">
        <v>4</v>
      </c>
      <c r="G75" s="175">
        <v>0.6</v>
      </c>
      <c r="H75" s="165">
        <f t="shared" si="37"/>
        <v>0.78521999999999992</v>
      </c>
      <c r="I75" s="153">
        <f t="shared" ref="I75:I82" si="40">H75*F75</f>
        <v>3.1408799999999997</v>
      </c>
      <c r="J75" s="81">
        <f t="shared" si="34"/>
        <v>6.0287413643071546E-6</v>
      </c>
      <c r="K75" s="84" t="s">
        <v>301</v>
      </c>
      <c r="L75" s="68">
        <f t="shared" si="39"/>
        <v>2.4</v>
      </c>
    </row>
    <row r="76" spans="1:12" s="15" customFormat="1" ht="16.8" customHeight="1" x14ac:dyDescent="0.25">
      <c r="A76" s="11" t="s">
        <v>187</v>
      </c>
      <c r="B76" s="12">
        <v>39190</v>
      </c>
      <c r="C76" s="11" t="s">
        <v>53</v>
      </c>
      <c r="D76" s="11" t="s">
        <v>111</v>
      </c>
      <c r="E76" s="13" t="s">
        <v>19</v>
      </c>
      <c r="F76" s="14">
        <v>4</v>
      </c>
      <c r="G76" s="175">
        <v>24.38</v>
      </c>
      <c r="H76" s="165">
        <f t="shared" si="37"/>
        <v>31.906105999999998</v>
      </c>
      <c r="I76" s="153">
        <f t="shared" si="40"/>
        <v>127.62442399999999</v>
      </c>
      <c r="J76" s="81">
        <f t="shared" si="34"/>
        <v>2.4496785743634736E-4</v>
      </c>
      <c r="K76" s="84" t="s">
        <v>301</v>
      </c>
      <c r="L76" s="68">
        <f t="shared" si="39"/>
        <v>97.52</v>
      </c>
    </row>
    <row r="77" spans="1:12" s="15" customFormat="1" ht="26.4" x14ac:dyDescent="0.25">
      <c r="A77" s="11" t="s">
        <v>188</v>
      </c>
      <c r="B77" s="12">
        <v>39191</v>
      </c>
      <c r="C77" s="11" t="s">
        <v>53</v>
      </c>
      <c r="D77" s="11" t="s">
        <v>112</v>
      </c>
      <c r="E77" s="13" t="s">
        <v>19</v>
      </c>
      <c r="F77" s="14">
        <v>4</v>
      </c>
      <c r="G77" s="175">
        <v>20.3</v>
      </c>
      <c r="H77" s="165">
        <f t="shared" si="37"/>
        <v>26.566610000000001</v>
      </c>
      <c r="I77" s="153">
        <f t="shared" si="40"/>
        <v>106.26644</v>
      </c>
      <c r="J77" s="81">
        <f t="shared" si="34"/>
        <v>2.0397241615905876E-4</v>
      </c>
      <c r="K77" s="84" t="s">
        <v>301</v>
      </c>
      <c r="L77" s="68">
        <f t="shared" si="39"/>
        <v>81.2</v>
      </c>
    </row>
    <row r="78" spans="1:12" s="15" customFormat="1" ht="14.4" customHeight="1" x14ac:dyDescent="0.25">
      <c r="A78" s="11" t="s">
        <v>189</v>
      </c>
      <c r="B78" s="12">
        <v>91939</v>
      </c>
      <c r="C78" s="11" t="s">
        <v>53</v>
      </c>
      <c r="D78" s="11" t="s">
        <v>113</v>
      </c>
      <c r="E78" s="13" t="s">
        <v>19</v>
      </c>
      <c r="F78" s="14">
        <v>36</v>
      </c>
      <c r="G78" s="175">
        <v>29.14</v>
      </c>
      <c r="H78" s="165">
        <f t="shared" si="37"/>
        <v>38.135517999999998</v>
      </c>
      <c r="I78" s="153">
        <f t="shared" si="40"/>
        <v>1372.8786479999999</v>
      </c>
      <c r="J78" s="81">
        <f t="shared" si="34"/>
        <v>2.635162850338657E-3</v>
      </c>
      <c r="K78" s="84" t="s">
        <v>301</v>
      </c>
      <c r="L78" s="68">
        <f t="shared" si="39"/>
        <v>1049.04</v>
      </c>
    </row>
    <row r="79" spans="1:12" s="15" customFormat="1" ht="13.8" customHeight="1" x14ac:dyDescent="0.25">
      <c r="A79" s="11" t="s">
        <v>190</v>
      </c>
      <c r="B79" s="12">
        <v>91942</v>
      </c>
      <c r="C79" s="11" t="s">
        <v>53</v>
      </c>
      <c r="D79" s="11" t="s">
        <v>114</v>
      </c>
      <c r="E79" s="13" t="s">
        <v>19</v>
      </c>
      <c r="F79" s="14">
        <v>83</v>
      </c>
      <c r="G79" s="175">
        <v>33.090000000000003</v>
      </c>
      <c r="H79" s="165">
        <f t="shared" si="37"/>
        <v>43.304883000000004</v>
      </c>
      <c r="I79" s="153">
        <f t="shared" si="40"/>
        <v>3594.3052890000004</v>
      </c>
      <c r="J79" s="81">
        <f t="shared" si="34"/>
        <v>6.8990655395119475E-3</v>
      </c>
      <c r="K79" s="84" t="s">
        <v>301</v>
      </c>
      <c r="L79" s="68">
        <f t="shared" si="39"/>
        <v>2746.4700000000003</v>
      </c>
    </row>
    <row r="80" spans="1:12" s="15" customFormat="1" ht="16.8" customHeight="1" x14ac:dyDescent="0.25">
      <c r="A80" s="11" t="s">
        <v>191</v>
      </c>
      <c r="B80" s="12">
        <v>92868</v>
      </c>
      <c r="C80" s="11" t="s">
        <v>53</v>
      </c>
      <c r="D80" s="11" t="s">
        <v>115</v>
      </c>
      <c r="E80" s="13" t="s">
        <v>19</v>
      </c>
      <c r="F80" s="14">
        <v>2</v>
      </c>
      <c r="G80" s="175">
        <v>15.77</v>
      </c>
      <c r="H80" s="165">
        <f t="shared" si="37"/>
        <v>20.638199</v>
      </c>
      <c r="I80" s="153">
        <f t="shared" si="40"/>
        <v>41.276398</v>
      </c>
      <c r="J80" s="81">
        <f t="shared" si="34"/>
        <v>7.9227709429269865E-5</v>
      </c>
      <c r="K80" s="84" t="s">
        <v>301</v>
      </c>
      <c r="L80" s="68">
        <f t="shared" si="39"/>
        <v>31.54</v>
      </c>
    </row>
    <row r="81" spans="1:12" s="15" customFormat="1" ht="39.6" x14ac:dyDescent="0.25">
      <c r="A81" s="11" t="s">
        <v>192</v>
      </c>
      <c r="B81" s="12">
        <v>97559</v>
      </c>
      <c r="C81" s="11" t="s">
        <v>53</v>
      </c>
      <c r="D81" s="11" t="s">
        <v>116</v>
      </c>
      <c r="E81" s="13" t="s">
        <v>19</v>
      </c>
      <c r="F81" s="14">
        <v>2</v>
      </c>
      <c r="G81" s="175">
        <v>12.68</v>
      </c>
      <c r="H81" s="165">
        <f t="shared" si="37"/>
        <v>16.594315999999999</v>
      </c>
      <c r="I81" s="153">
        <f t="shared" si="40"/>
        <v>33.188631999999998</v>
      </c>
      <c r="J81" s="81">
        <f t="shared" si="34"/>
        <v>6.3703700416178937E-5</v>
      </c>
      <c r="K81" s="84" t="s">
        <v>301</v>
      </c>
      <c r="L81" s="68">
        <f t="shared" si="39"/>
        <v>25.36</v>
      </c>
    </row>
    <row r="82" spans="1:12" s="15" customFormat="1" ht="39.6" x14ac:dyDescent="0.25">
      <c r="A82" s="11" t="s">
        <v>193</v>
      </c>
      <c r="B82" s="12">
        <v>93022</v>
      </c>
      <c r="C82" s="11" t="s">
        <v>53</v>
      </c>
      <c r="D82" s="11" t="s">
        <v>117</v>
      </c>
      <c r="E82" s="13" t="s">
        <v>19</v>
      </c>
      <c r="F82" s="14">
        <v>1</v>
      </c>
      <c r="G82" s="175">
        <v>50.19</v>
      </c>
      <c r="H82" s="165">
        <f t="shared" si="37"/>
        <v>65.683652999999993</v>
      </c>
      <c r="I82" s="153">
        <f t="shared" si="40"/>
        <v>65.683652999999993</v>
      </c>
      <c r="J82" s="81">
        <f t="shared" si="34"/>
        <v>1.2607605378107338E-4</v>
      </c>
      <c r="K82" s="84" t="s">
        <v>301</v>
      </c>
      <c r="L82" s="68">
        <f t="shared" si="39"/>
        <v>50.19</v>
      </c>
    </row>
    <row r="83" spans="1:12" ht="24" customHeight="1" x14ac:dyDescent="0.25">
      <c r="A83" s="103" t="s">
        <v>194</v>
      </c>
      <c r="B83" s="103"/>
      <c r="C83" s="103"/>
      <c r="D83" s="103" t="s">
        <v>118</v>
      </c>
      <c r="E83" s="103"/>
      <c r="F83" s="104"/>
      <c r="G83" s="166"/>
      <c r="H83" s="166"/>
      <c r="I83" s="152">
        <f>SUM(I84:I90)</f>
        <v>1768.6295279999999</v>
      </c>
      <c r="J83" s="105">
        <f t="shared" si="34"/>
        <v>3.3947842622413589E-3</v>
      </c>
      <c r="L83" s="82">
        <f>SUM(L84:L90)</f>
        <v>1351.4399999999998</v>
      </c>
    </row>
    <row r="84" spans="1:12" s="15" customFormat="1" ht="26.4" x14ac:dyDescent="0.25">
      <c r="A84" s="11" t="s">
        <v>195</v>
      </c>
      <c r="B84" s="12">
        <v>13348</v>
      </c>
      <c r="C84" s="11" t="s">
        <v>53</v>
      </c>
      <c r="D84" s="11" t="s">
        <v>119</v>
      </c>
      <c r="E84" s="13" t="s">
        <v>19</v>
      </c>
      <c r="F84" s="14">
        <v>456</v>
      </c>
      <c r="G84" s="175">
        <v>1.1200000000000001</v>
      </c>
      <c r="H84" s="165">
        <f t="shared" ref="H84:H96" si="41">G84*$L$5</f>
        <v>1.4657440000000002</v>
      </c>
      <c r="I84" s="153">
        <f t="shared" ref="I84" si="42">H84*F84</f>
        <v>668.37926400000003</v>
      </c>
      <c r="J84" s="81">
        <f t="shared" si="34"/>
        <v>1.2829161623245627E-3</v>
      </c>
      <c r="K84" s="84" t="s">
        <v>301</v>
      </c>
      <c r="L84" s="68">
        <f t="shared" ref="L84:L90" si="43">G84*F84</f>
        <v>510.72</v>
      </c>
    </row>
    <row r="85" spans="1:12" s="15" customFormat="1" x14ac:dyDescent="0.25">
      <c r="A85" s="11" t="s">
        <v>196</v>
      </c>
      <c r="B85" s="12">
        <v>4374</v>
      </c>
      <c r="C85" s="11" t="s">
        <v>53</v>
      </c>
      <c r="D85" s="11" t="s">
        <v>120</v>
      </c>
      <c r="E85" s="13" t="s">
        <v>19</v>
      </c>
      <c r="F85" s="14">
        <v>156</v>
      </c>
      <c r="G85" s="175">
        <v>0.4</v>
      </c>
      <c r="H85" s="165">
        <f t="shared" si="41"/>
        <v>0.52348000000000006</v>
      </c>
      <c r="I85" s="153">
        <f t="shared" ref="I85:I90" si="44">H85*F85</f>
        <v>81.662880000000015</v>
      </c>
      <c r="J85" s="81">
        <f t="shared" si="34"/>
        <v>1.5674727547198606E-4</v>
      </c>
      <c r="K85" s="84" t="s">
        <v>301</v>
      </c>
      <c r="L85" s="68">
        <f t="shared" si="43"/>
        <v>62.400000000000006</v>
      </c>
    </row>
    <row r="86" spans="1:12" s="15" customFormat="1" x14ac:dyDescent="0.25">
      <c r="A86" s="11" t="s">
        <v>197</v>
      </c>
      <c r="B86" s="12">
        <v>39017</v>
      </c>
      <c r="C86" s="11" t="s">
        <v>53</v>
      </c>
      <c r="D86" s="11" t="s">
        <v>121</v>
      </c>
      <c r="E86" s="13" t="s">
        <v>19</v>
      </c>
      <c r="F86" s="14">
        <v>156</v>
      </c>
      <c r="G86" s="175">
        <v>0.35</v>
      </c>
      <c r="H86" s="165">
        <f t="shared" si="41"/>
        <v>0.45804499999999998</v>
      </c>
      <c r="I86" s="153">
        <f t="shared" si="44"/>
        <v>71.45501999999999</v>
      </c>
      <c r="J86" s="81">
        <f t="shared" si="34"/>
        <v>1.3715386603798776E-4</v>
      </c>
      <c r="K86" s="84" t="s">
        <v>301</v>
      </c>
      <c r="L86" s="68">
        <f t="shared" si="43"/>
        <v>54.599999999999994</v>
      </c>
    </row>
    <row r="87" spans="1:12" s="15" customFormat="1" ht="26.4" x14ac:dyDescent="0.25">
      <c r="A87" s="11" t="s">
        <v>198</v>
      </c>
      <c r="B87" s="12">
        <v>13246</v>
      </c>
      <c r="C87" s="11" t="s">
        <v>53</v>
      </c>
      <c r="D87" s="11" t="s">
        <v>122</v>
      </c>
      <c r="E87" s="13" t="s">
        <v>19</v>
      </c>
      <c r="F87" s="14">
        <v>156</v>
      </c>
      <c r="G87" s="175">
        <v>0.61</v>
      </c>
      <c r="H87" s="165">
        <f t="shared" si="41"/>
        <v>0.79830699999999999</v>
      </c>
      <c r="I87" s="153">
        <f t="shared" si="44"/>
        <v>124.535892</v>
      </c>
      <c r="J87" s="81">
        <f t="shared" si="34"/>
        <v>2.3903959509477871E-4</v>
      </c>
      <c r="K87" s="84" t="s">
        <v>301</v>
      </c>
      <c r="L87" s="68">
        <f t="shared" si="43"/>
        <v>95.16</v>
      </c>
    </row>
    <row r="88" spans="1:12" s="15" customFormat="1" ht="26.1" customHeight="1" x14ac:dyDescent="0.25">
      <c r="A88" s="11" t="s">
        <v>199</v>
      </c>
      <c r="B88" s="12">
        <v>39442</v>
      </c>
      <c r="C88" s="11" t="s">
        <v>53</v>
      </c>
      <c r="D88" s="11" t="s">
        <v>123</v>
      </c>
      <c r="E88" s="13" t="s">
        <v>19</v>
      </c>
      <c r="F88" s="14">
        <v>156</v>
      </c>
      <c r="G88" s="175">
        <v>0.25</v>
      </c>
      <c r="H88" s="165">
        <f t="shared" si="41"/>
        <v>0.32717499999999999</v>
      </c>
      <c r="I88" s="153">
        <f t="shared" si="44"/>
        <v>51.039299999999997</v>
      </c>
      <c r="J88" s="81">
        <f t="shared" si="34"/>
        <v>9.7967047169991267E-5</v>
      </c>
      <c r="K88" s="84" t="s">
        <v>301</v>
      </c>
      <c r="L88" s="68">
        <f t="shared" si="43"/>
        <v>39</v>
      </c>
    </row>
    <row r="89" spans="1:12" s="15" customFormat="1" x14ac:dyDescent="0.25">
      <c r="A89" s="11" t="s">
        <v>200</v>
      </c>
      <c r="B89" s="12">
        <v>39997</v>
      </c>
      <c r="C89" s="11" t="s">
        <v>53</v>
      </c>
      <c r="D89" s="11" t="s">
        <v>124</v>
      </c>
      <c r="E89" s="13" t="s">
        <v>19</v>
      </c>
      <c r="F89" s="14">
        <v>456</v>
      </c>
      <c r="G89" s="175">
        <v>0.41</v>
      </c>
      <c r="H89" s="165">
        <f t="shared" si="41"/>
        <v>0.53656699999999991</v>
      </c>
      <c r="I89" s="153">
        <f t="shared" si="44"/>
        <v>244.67455199999995</v>
      </c>
      <c r="J89" s="81">
        <f t="shared" si="34"/>
        <v>4.6963895227952729E-4</v>
      </c>
      <c r="K89" s="84" t="s">
        <v>301</v>
      </c>
      <c r="L89" s="68">
        <f t="shared" si="43"/>
        <v>186.95999999999998</v>
      </c>
    </row>
    <row r="90" spans="1:12" s="15" customFormat="1" x14ac:dyDescent="0.25">
      <c r="A90" s="11" t="s">
        <v>201</v>
      </c>
      <c r="B90" s="12">
        <v>39996</v>
      </c>
      <c r="C90" s="11" t="s">
        <v>53</v>
      </c>
      <c r="D90" s="11" t="s">
        <v>125</v>
      </c>
      <c r="E90" s="13" t="s">
        <v>20</v>
      </c>
      <c r="F90" s="14">
        <v>132</v>
      </c>
      <c r="G90" s="175">
        <v>3.05</v>
      </c>
      <c r="H90" s="165">
        <f t="shared" si="41"/>
        <v>3.9915349999999998</v>
      </c>
      <c r="I90" s="153">
        <f t="shared" si="44"/>
        <v>526.88261999999997</v>
      </c>
      <c r="J90" s="81">
        <f t="shared" si="34"/>
        <v>1.0113213638625251E-3</v>
      </c>
      <c r="K90" s="84" t="s">
        <v>301</v>
      </c>
      <c r="L90" s="68">
        <f t="shared" si="43"/>
        <v>402.59999999999997</v>
      </c>
    </row>
    <row r="91" spans="1:12" ht="24" customHeight="1" x14ac:dyDescent="0.25">
      <c r="A91" s="103" t="s">
        <v>202</v>
      </c>
      <c r="B91" s="103"/>
      <c r="C91" s="103"/>
      <c r="D91" s="103" t="s">
        <v>362</v>
      </c>
      <c r="E91" s="103"/>
      <c r="F91" s="104"/>
      <c r="G91" s="166"/>
      <c r="H91" s="169"/>
      <c r="I91" s="152">
        <f>SUM(I92:I96)</f>
        <v>8223.0594060000003</v>
      </c>
      <c r="J91" s="105">
        <f t="shared" si="34"/>
        <v>1.5783697047358457E-2</v>
      </c>
      <c r="L91" s="82">
        <f>SUM(L92:L96)</f>
        <v>6283.38</v>
      </c>
    </row>
    <row r="92" spans="1:12" s="15" customFormat="1" x14ac:dyDescent="0.25">
      <c r="A92" s="11" t="s">
        <v>63</v>
      </c>
      <c r="B92" s="12" t="s">
        <v>130</v>
      </c>
      <c r="C92" s="11" t="s">
        <v>18</v>
      </c>
      <c r="D92" s="11" t="s">
        <v>129</v>
      </c>
      <c r="E92" s="13" t="s">
        <v>20</v>
      </c>
      <c r="F92" s="14">
        <v>122</v>
      </c>
      <c r="G92" s="175">
        <v>10.49</v>
      </c>
      <c r="H92" s="165">
        <f t="shared" si="41"/>
        <v>13.728263</v>
      </c>
      <c r="I92" s="153">
        <f t="shared" ref="I92" si="45">H92*F92</f>
        <v>1674.848086</v>
      </c>
      <c r="J92" s="81">
        <f t="shared" si="34"/>
        <v>3.214776093005421E-3</v>
      </c>
      <c r="K92" s="84" t="s">
        <v>301</v>
      </c>
      <c r="L92" s="68">
        <f t="shared" ref="L92:L96" si="46">G92*F92</f>
        <v>1279.78</v>
      </c>
    </row>
    <row r="93" spans="1:12" s="15" customFormat="1" ht="39.6" x14ac:dyDescent="0.25">
      <c r="A93" s="11" t="s">
        <v>105</v>
      </c>
      <c r="B93" s="12" t="s">
        <v>132</v>
      </c>
      <c r="C93" s="11" t="s">
        <v>18</v>
      </c>
      <c r="D93" s="11" t="s">
        <v>131</v>
      </c>
      <c r="E93" s="13" t="s">
        <v>20</v>
      </c>
      <c r="F93" s="14">
        <v>60</v>
      </c>
      <c r="G93" s="175">
        <v>18</v>
      </c>
      <c r="H93" s="165">
        <f t="shared" si="41"/>
        <v>23.5566</v>
      </c>
      <c r="I93" s="153">
        <f t="shared" ref="I93:I96" si="47">H93*F93</f>
        <v>1413.396</v>
      </c>
      <c r="J93" s="81">
        <f t="shared" si="34"/>
        <v>2.7129336139382195E-3</v>
      </c>
      <c r="K93" s="84" t="s">
        <v>301</v>
      </c>
      <c r="L93" s="68">
        <f t="shared" si="46"/>
        <v>1080</v>
      </c>
    </row>
    <row r="94" spans="1:12" s="15" customFormat="1" ht="26.4" x14ac:dyDescent="0.25">
      <c r="A94" s="11" t="s">
        <v>106</v>
      </c>
      <c r="B94" s="12">
        <v>91926</v>
      </c>
      <c r="C94" s="11" t="s">
        <v>53</v>
      </c>
      <c r="D94" s="11" t="s">
        <v>127</v>
      </c>
      <c r="E94" s="13" t="s">
        <v>20</v>
      </c>
      <c r="F94" s="14">
        <v>300</v>
      </c>
      <c r="G94" s="175">
        <v>4.17</v>
      </c>
      <c r="H94" s="165">
        <f t="shared" si="41"/>
        <v>5.4572789999999998</v>
      </c>
      <c r="I94" s="153">
        <f t="shared" si="47"/>
        <v>1637.1837</v>
      </c>
      <c r="J94" s="81">
        <f t="shared" si="34"/>
        <v>3.1424814361451048E-3</v>
      </c>
      <c r="K94" s="84" t="s">
        <v>301</v>
      </c>
      <c r="L94" s="68">
        <f t="shared" si="46"/>
        <v>1251</v>
      </c>
    </row>
    <row r="95" spans="1:12" s="15" customFormat="1" ht="26.4" x14ac:dyDescent="0.25">
      <c r="A95" s="11" t="s">
        <v>107</v>
      </c>
      <c r="B95" s="12">
        <v>91928</v>
      </c>
      <c r="C95" s="11" t="s">
        <v>53</v>
      </c>
      <c r="D95" s="11" t="s">
        <v>128</v>
      </c>
      <c r="E95" s="13" t="s">
        <v>20</v>
      </c>
      <c r="F95" s="14">
        <v>300</v>
      </c>
      <c r="G95" s="175">
        <v>6.49</v>
      </c>
      <c r="H95" s="165">
        <f t="shared" si="41"/>
        <v>8.4934630000000002</v>
      </c>
      <c r="I95" s="153">
        <f t="shared" si="47"/>
        <v>2548.0389</v>
      </c>
      <c r="J95" s="81">
        <f t="shared" si="34"/>
        <v>4.8908164317941795E-3</v>
      </c>
      <c r="K95" s="84" t="s">
        <v>301</v>
      </c>
      <c r="L95" s="68">
        <f t="shared" si="46"/>
        <v>1947</v>
      </c>
    </row>
    <row r="96" spans="1:12" s="15" customFormat="1" ht="26.4" x14ac:dyDescent="0.25">
      <c r="A96" s="11" t="s">
        <v>203</v>
      </c>
      <c r="B96" s="12">
        <v>91930</v>
      </c>
      <c r="C96" s="11" t="s">
        <v>53</v>
      </c>
      <c r="D96" s="11" t="s">
        <v>363</v>
      </c>
      <c r="E96" s="13" t="s">
        <v>20</v>
      </c>
      <c r="F96" s="14">
        <v>80</v>
      </c>
      <c r="G96" s="175">
        <v>9.07</v>
      </c>
      <c r="H96" s="165">
        <f t="shared" si="41"/>
        <v>11.869909</v>
      </c>
      <c r="I96" s="153">
        <f t="shared" si="47"/>
        <v>949.59271999999999</v>
      </c>
      <c r="J96" s="81">
        <f t="shared" si="34"/>
        <v>1.8226894724755298E-3</v>
      </c>
      <c r="K96" s="84" t="s">
        <v>301</v>
      </c>
      <c r="L96" s="68">
        <f t="shared" si="46"/>
        <v>725.6</v>
      </c>
    </row>
    <row r="97" spans="1:12" ht="24" customHeight="1" x14ac:dyDescent="0.25">
      <c r="A97" s="103" t="s">
        <v>204</v>
      </c>
      <c r="B97" s="103"/>
      <c r="C97" s="103"/>
      <c r="D97" s="103" t="s">
        <v>133</v>
      </c>
      <c r="E97" s="103"/>
      <c r="F97" s="104"/>
      <c r="G97" s="166"/>
      <c r="H97" s="166"/>
      <c r="I97" s="152">
        <f>SUM(I98:I98)</f>
        <v>588.81030399999997</v>
      </c>
      <c r="J97" s="105">
        <f t="shared" si="34"/>
        <v>1.1301880477621146E-3</v>
      </c>
      <c r="L97" s="82">
        <f>SUM(L98:L98)</f>
        <v>449.92</v>
      </c>
    </row>
    <row r="98" spans="1:12" s="15" customFormat="1" ht="26.4" x14ac:dyDescent="0.25">
      <c r="A98" s="11" t="s">
        <v>205</v>
      </c>
      <c r="B98" s="12" t="s">
        <v>134</v>
      </c>
      <c r="C98" s="11" t="s">
        <v>18</v>
      </c>
      <c r="D98" s="11" t="s">
        <v>135</v>
      </c>
      <c r="E98" s="13" t="s">
        <v>19</v>
      </c>
      <c r="F98" s="14">
        <v>4</v>
      </c>
      <c r="G98" s="175">
        <v>112.48</v>
      </c>
      <c r="H98" s="165">
        <f t="shared" ref="H98" si="48">G98*$L$5</f>
        <v>147.20257599999999</v>
      </c>
      <c r="I98" s="153">
        <f t="shared" ref="I98" si="49">H98*F98</f>
        <v>588.81030399999997</v>
      </c>
      <c r="J98" s="81">
        <f t="shared" si="34"/>
        <v>1.1301880477621146E-3</v>
      </c>
      <c r="K98" s="84" t="s">
        <v>301</v>
      </c>
      <c r="L98" s="68">
        <f t="shared" ref="L98" si="50">G98*F98</f>
        <v>449.92</v>
      </c>
    </row>
    <row r="99" spans="1:12" ht="24" customHeight="1" x14ac:dyDescent="0.25">
      <c r="A99" s="103" t="s">
        <v>206</v>
      </c>
      <c r="B99" s="103"/>
      <c r="C99" s="103"/>
      <c r="D99" s="103" t="s">
        <v>140</v>
      </c>
      <c r="E99" s="103"/>
      <c r="F99" s="104"/>
      <c r="G99" s="166"/>
      <c r="H99" s="166"/>
      <c r="I99" s="152">
        <f>SUM(I100:I104)</f>
        <v>3559.5200429999995</v>
      </c>
      <c r="J99" s="105">
        <f t="shared" si="34"/>
        <v>6.8322972289022437E-3</v>
      </c>
      <c r="L99" s="82">
        <f>SUM(L100:L104)</f>
        <v>2719.89</v>
      </c>
    </row>
    <row r="100" spans="1:12" s="15" customFormat="1" ht="26.4" x14ac:dyDescent="0.25">
      <c r="A100" s="11" t="s">
        <v>207</v>
      </c>
      <c r="B100" s="12">
        <v>91953</v>
      </c>
      <c r="C100" s="11" t="s">
        <v>53</v>
      </c>
      <c r="D100" s="11" t="s">
        <v>136</v>
      </c>
      <c r="E100" s="13" t="s">
        <v>19</v>
      </c>
      <c r="F100" s="14">
        <v>3</v>
      </c>
      <c r="G100" s="175">
        <v>27.53</v>
      </c>
      <c r="H100" s="165">
        <f t="shared" ref="H100:H104" si="51">G100*$L$5</f>
        <v>36.028511000000002</v>
      </c>
      <c r="I100" s="153">
        <f t="shared" ref="I100" si="52">H100*F100</f>
        <v>108.085533</v>
      </c>
      <c r="J100" s="81">
        <f t="shared" si="34"/>
        <v>2.0746406219921998E-4</v>
      </c>
      <c r="K100" s="84" t="s">
        <v>301</v>
      </c>
      <c r="L100" s="68">
        <f t="shared" ref="L100:L104" si="53">G100*F100</f>
        <v>82.59</v>
      </c>
    </row>
    <row r="101" spans="1:12" s="15" customFormat="1" ht="26.4" x14ac:dyDescent="0.25">
      <c r="A101" s="11" t="s">
        <v>208</v>
      </c>
      <c r="B101" s="12">
        <v>91958</v>
      </c>
      <c r="C101" s="11" t="s">
        <v>53</v>
      </c>
      <c r="D101" s="11" t="s">
        <v>137</v>
      </c>
      <c r="E101" s="13" t="s">
        <v>19</v>
      </c>
      <c r="F101" s="14">
        <v>5</v>
      </c>
      <c r="G101" s="175">
        <v>31.82</v>
      </c>
      <c r="H101" s="165">
        <f t="shared" si="51"/>
        <v>41.642834000000001</v>
      </c>
      <c r="I101" s="153">
        <f t="shared" ref="I101:I104" si="54">H101*F101</f>
        <v>208.21417</v>
      </c>
      <c r="J101" s="81">
        <f t="shared" ref="J101:J117" si="55">I101/$I$156</f>
        <v>3.9965531294219517E-4</v>
      </c>
      <c r="K101" s="84" t="s">
        <v>301</v>
      </c>
      <c r="L101" s="68">
        <f t="shared" si="53"/>
        <v>159.1</v>
      </c>
    </row>
    <row r="102" spans="1:12" s="15" customFormat="1" ht="26.4" x14ac:dyDescent="0.25">
      <c r="A102" s="11" t="s">
        <v>209</v>
      </c>
      <c r="B102" s="12">
        <v>91947</v>
      </c>
      <c r="C102" s="11" t="s">
        <v>53</v>
      </c>
      <c r="D102" s="11" t="s">
        <v>138</v>
      </c>
      <c r="E102" s="13" t="s">
        <v>19</v>
      </c>
      <c r="F102" s="14">
        <v>22</v>
      </c>
      <c r="G102" s="175">
        <v>8.4499999999999993</v>
      </c>
      <c r="H102" s="165">
        <f t="shared" si="51"/>
        <v>11.058514999999998</v>
      </c>
      <c r="I102" s="153">
        <f t="shared" si="54"/>
        <v>243.28732999999997</v>
      </c>
      <c r="J102" s="81">
        <f t="shared" si="55"/>
        <v>4.669762581769583E-4</v>
      </c>
      <c r="K102" s="84" t="s">
        <v>301</v>
      </c>
      <c r="L102" s="68">
        <f t="shared" si="53"/>
        <v>185.89999999999998</v>
      </c>
    </row>
    <row r="103" spans="1:12" s="15" customFormat="1" ht="26.1" customHeight="1" x14ac:dyDescent="0.25">
      <c r="A103" s="11" t="s">
        <v>210</v>
      </c>
      <c r="B103" s="12">
        <v>92003</v>
      </c>
      <c r="C103" s="11" t="s">
        <v>53</v>
      </c>
      <c r="D103" s="11" t="s">
        <v>139</v>
      </c>
      <c r="E103" s="13" t="s">
        <v>19</v>
      </c>
      <c r="F103" s="14">
        <v>39</v>
      </c>
      <c r="G103" s="175">
        <v>45.72</v>
      </c>
      <c r="H103" s="165">
        <f t="shared" si="51"/>
        <v>59.833763999999995</v>
      </c>
      <c r="I103" s="153">
        <f t="shared" si="54"/>
        <v>2333.5167959999999</v>
      </c>
      <c r="J103" s="81">
        <f t="shared" si="55"/>
        <v>4.4790533966120004E-3</v>
      </c>
      <c r="K103" s="84" t="s">
        <v>301</v>
      </c>
      <c r="L103" s="68">
        <f t="shared" si="53"/>
        <v>1783.08</v>
      </c>
    </row>
    <row r="104" spans="1:12" s="15" customFormat="1" ht="26.1" customHeight="1" x14ac:dyDescent="0.25">
      <c r="A104" s="11" t="s">
        <v>305</v>
      </c>
      <c r="B104" s="12">
        <v>100903</v>
      </c>
      <c r="C104" s="11" t="s">
        <v>53</v>
      </c>
      <c r="D104" s="11" t="s">
        <v>306</v>
      </c>
      <c r="E104" s="13" t="s">
        <v>19</v>
      </c>
      <c r="F104" s="14">
        <v>18</v>
      </c>
      <c r="G104" s="175">
        <v>28.29</v>
      </c>
      <c r="H104" s="165">
        <f t="shared" si="51"/>
        <v>37.023122999999998</v>
      </c>
      <c r="I104" s="153">
        <f t="shared" si="54"/>
        <v>666.41621399999997</v>
      </c>
      <c r="J104" s="81">
        <f t="shared" si="55"/>
        <v>1.2791481989718706E-3</v>
      </c>
      <c r="K104" s="84" t="s">
        <v>301</v>
      </c>
      <c r="L104" s="68">
        <f t="shared" si="53"/>
        <v>509.21999999999997</v>
      </c>
    </row>
    <row r="105" spans="1:12" ht="26.4" x14ac:dyDescent="0.25">
      <c r="A105" s="103" t="s">
        <v>211</v>
      </c>
      <c r="B105" s="103"/>
      <c r="C105" s="103"/>
      <c r="D105" s="103" t="s">
        <v>152</v>
      </c>
      <c r="E105" s="103"/>
      <c r="F105" s="104"/>
      <c r="G105" s="166"/>
      <c r="H105" s="166"/>
      <c r="I105" s="152">
        <f>SUM(I106:I115)</f>
        <v>10864.667738600001</v>
      </c>
      <c r="J105" s="105">
        <f t="shared" si="55"/>
        <v>2.0854114708346482E-2</v>
      </c>
      <c r="L105" s="82">
        <f>SUM(L106:L115)</f>
        <v>8301.8780000000006</v>
      </c>
    </row>
    <row r="106" spans="1:12" s="15" customFormat="1" ht="26.1" customHeight="1" x14ac:dyDescent="0.25">
      <c r="A106" s="11" t="s">
        <v>212</v>
      </c>
      <c r="B106" s="12">
        <v>93653</v>
      </c>
      <c r="C106" s="11" t="s">
        <v>53</v>
      </c>
      <c r="D106" s="11" t="s">
        <v>141</v>
      </c>
      <c r="E106" s="13" t="s">
        <v>19</v>
      </c>
      <c r="F106" s="14">
        <v>2</v>
      </c>
      <c r="G106" s="175">
        <v>16.93</v>
      </c>
      <c r="H106" s="165">
        <f t="shared" ref="H106:H151" si="56">G106*$L$5</f>
        <v>22.156291</v>
      </c>
      <c r="I106" s="153">
        <f t="shared" ref="I106" si="57">H106*F106</f>
        <v>44.312581999999999</v>
      </c>
      <c r="J106" s="81">
        <f t="shared" si="55"/>
        <v>8.5055492748100113E-5</v>
      </c>
      <c r="K106" s="84" t="s">
        <v>301</v>
      </c>
      <c r="L106" s="68">
        <f t="shared" ref="L106:L115" si="58">G106*F106</f>
        <v>33.86</v>
      </c>
    </row>
    <row r="107" spans="1:12" s="15" customFormat="1" ht="26.4" x14ac:dyDescent="0.25">
      <c r="A107" s="11" t="s">
        <v>213</v>
      </c>
      <c r="B107" s="12">
        <v>93654</v>
      </c>
      <c r="C107" s="11" t="s">
        <v>53</v>
      </c>
      <c r="D107" s="11" t="s">
        <v>142</v>
      </c>
      <c r="E107" s="13" t="s">
        <v>19</v>
      </c>
      <c r="F107" s="14">
        <v>1</v>
      </c>
      <c r="G107" s="175">
        <v>17.5</v>
      </c>
      <c r="H107" s="165">
        <f t="shared" si="56"/>
        <v>22.902249999999999</v>
      </c>
      <c r="I107" s="153">
        <f t="shared" ref="I107:I115" si="59">H107*F107</f>
        <v>22.902249999999999</v>
      </c>
      <c r="J107" s="81">
        <f t="shared" si="55"/>
        <v>4.3959572448073004E-5</v>
      </c>
      <c r="K107" s="84" t="s">
        <v>301</v>
      </c>
      <c r="L107" s="68">
        <f t="shared" si="58"/>
        <v>17.5</v>
      </c>
    </row>
    <row r="108" spans="1:12" s="15" customFormat="1" ht="26.4" x14ac:dyDescent="0.25">
      <c r="A108" s="11" t="s">
        <v>214</v>
      </c>
      <c r="B108" s="12">
        <v>93655</v>
      </c>
      <c r="C108" s="11" t="s">
        <v>53</v>
      </c>
      <c r="D108" s="11" t="s">
        <v>143</v>
      </c>
      <c r="E108" s="13" t="s">
        <v>19</v>
      </c>
      <c r="F108" s="14">
        <v>1</v>
      </c>
      <c r="G108" s="175">
        <v>18.79</v>
      </c>
      <c r="H108" s="165">
        <f t="shared" si="56"/>
        <v>24.590472999999999</v>
      </c>
      <c r="I108" s="153">
        <f t="shared" si="59"/>
        <v>24.590472999999999</v>
      </c>
      <c r="J108" s="81">
        <f t="shared" si="55"/>
        <v>4.7200020931388101E-5</v>
      </c>
      <c r="K108" s="84" t="s">
        <v>301</v>
      </c>
      <c r="L108" s="68">
        <f t="shared" si="58"/>
        <v>18.79</v>
      </c>
    </row>
    <row r="109" spans="1:12" s="15" customFormat="1" ht="26.1" customHeight="1" x14ac:dyDescent="0.25">
      <c r="A109" s="11" t="s">
        <v>215</v>
      </c>
      <c r="B109" s="12">
        <v>93656</v>
      </c>
      <c r="C109" s="11" t="s">
        <v>53</v>
      </c>
      <c r="D109" s="11" t="s">
        <v>144</v>
      </c>
      <c r="E109" s="13" t="s">
        <v>19</v>
      </c>
      <c r="F109" s="14">
        <v>2</v>
      </c>
      <c r="G109" s="175">
        <v>18.79</v>
      </c>
      <c r="H109" s="165">
        <f t="shared" si="56"/>
        <v>24.590472999999999</v>
      </c>
      <c r="I109" s="153">
        <f t="shared" si="59"/>
        <v>49.180945999999999</v>
      </c>
      <c r="J109" s="81">
        <f t="shared" si="55"/>
        <v>9.4400041862776203E-5</v>
      </c>
      <c r="K109" s="84" t="s">
        <v>301</v>
      </c>
      <c r="L109" s="68">
        <f t="shared" si="58"/>
        <v>37.58</v>
      </c>
    </row>
    <row r="110" spans="1:12" s="15" customFormat="1" ht="26.4" x14ac:dyDescent="0.25">
      <c r="A110" s="11" t="s">
        <v>216</v>
      </c>
      <c r="B110" s="12">
        <v>93657</v>
      </c>
      <c r="C110" s="11" t="s">
        <v>53</v>
      </c>
      <c r="D110" s="11" t="s">
        <v>145</v>
      </c>
      <c r="E110" s="13" t="s">
        <v>19</v>
      </c>
      <c r="F110" s="14">
        <v>3</v>
      </c>
      <c r="G110" s="175">
        <v>20.309999999999999</v>
      </c>
      <c r="H110" s="165">
        <f t="shared" si="56"/>
        <v>26.579696999999999</v>
      </c>
      <c r="I110" s="153">
        <f t="shared" si="59"/>
        <v>79.739091000000002</v>
      </c>
      <c r="J110" s="81">
        <f t="shared" si="55"/>
        <v>1.530546713863479E-4</v>
      </c>
      <c r="K110" s="84" t="s">
        <v>301</v>
      </c>
      <c r="L110" s="68">
        <f t="shared" si="58"/>
        <v>60.929999999999993</v>
      </c>
    </row>
    <row r="111" spans="1:12" s="15" customFormat="1" ht="26.1" customHeight="1" x14ac:dyDescent="0.25">
      <c r="A111" s="11" t="s">
        <v>217</v>
      </c>
      <c r="B111" s="12">
        <v>93658</v>
      </c>
      <c r="C111" s="11" t="s">
        <v>53</v>
      </c>
      <c r="D111" s="11" t="s">
        <v>146</v>
      </c>
      <c r="E111" s="13" t="s">
        <v>19</v>
      </c>
      <c r="F111" s="14">
        <v>1</v>
      </c>
      <c r="G111" s="175">
        <v>29.73</v>
      </c>
      <c r="H111" s="165">
        <f t="shared" si="56"/>
        <v>38.907651000000001</v>
      </c>
      <c r="I111" s="153">
        <f t="shared" si="59"/>
        <v>38.907651000000001</v>
      </c>
      <c r="J111" s="81">
        <f t="shared" si="55"/>
        <v>7.4681033650354881E-5</v>
      </c>
      <c r="K111" s="84" t="s">
        <v>301</v>
      </c>
      <c r="L111" s="68">
        <f t="shared" si="58"/>
        <v>29.73</v>
      </c>
    </row>
    <row r="112" spans="1:12" s="15" customFormat="1" ht="52.8" x14ac:dyDescent="0.25">
      <c r="A112" s="11" t="s">
        <v>218</v>
      </c>
      <c r="B112" s="12" t="s">
        <v>147</v>
      </c>
      <c r="C112" s="11" t="s">
        <v>18</v>
      </c>
      <c r="D112" s="11" t="s">
        <v>148</v>
      </c>
      <c r="E112" s="13" t="s">
        <v>20</v>
      </c>
      <c r="F112" s="14">
        <v>37.25</v>
      </c>
      <c r="G112" s="175">
        <v>87.22</v>
      </c>
      <c r="H112" s="165">
        <f t="shared" si="56"/>
        <v>114.144814</v>
      </c>
      <c r="I112" s="153">
        <f t="shared" si="59"/>
        <v>4251.8943214999999</v>
      </c>
      <c r="J112" s="81">
        <f t="shared" si="55"/>
        <v>8.1612704632745454E-3</v>
      </c>
      <c r="K112" s="84" t="s">
        <v>301</v>
      </c>
      <c r="L112" s="68">
        <f t="shared" si="58"/>
        <v>3248.9450000000002</v>
      </c>
    </row>
    <row r="113" spans="1:12" s="15" customFormat="1" ht="39" customHeight="1" x14ac:dyDescent="0.25">
      <c r="A113" s="11" t="s">
        <v>219</v>
      </c>
      <c r="B113" s="12">
        <v>91836</v>
      </c>
      <c r="C113" s="11" t="s">
        <v>53</v>
      </c>
      <c r="D113" s="11" t="s">
        <v>150</v>
      </c>
      <c r="E113" s="13" t="s">
        <v>20</v>
      </c>
      <c r="F113" s="14">
        <v>111.7</v>
      </c>
      <c r="G113" s="175">
        <v>19.440000000000001</v>
      </c>
      <c r="H113" s="165">
        <f t="shared" si="56"/>
        <v>25.441128000000003</v>
      </c>
      <c r="I113" s="153">
        <f t="shared" si="59"/>
        <v>2841.7739976000003</v>
      </c>
      <c r="J113" s="81">
        <f t="shared" si="55"/>
        <v>5.4546243241841855E-3</v>
      </c>
      <c r="K113" s="84" t="s">
        <v>301</v>
      </c>
      <c r="L113" s="68">
        <f t="shared" si="58"/>
        <v>2171.4480000000003</v>
      </c>
    </row>
    <row r="114" spans="1:12" s="15" customFormat="1" ht="29.4" customHeight="1" x14ac:dyDescent="0.25">
      <c r="A114" s="11" t="s">
        <v>220</v>
      </c>
      <c r="B114" s="12">
        <v>91834</v>
      </c>
      <c r="C114" s="11" t="s">
        <v>53</v>
      </c>
      <c r="D114" s="11" t="s">
        <v>149</v>
      </c>
      <c r="E114" s="13" t="s">
        <v>20</v>
      </c>
      <c r="F114" s="14">
        <v>123.5</v>
      </c>
      <c r="G114" s="175">
        <v>16.45</v>
      </c>
      <c r="H114" s="165">
        <f t="shared" si="56"/>
        <v>21.528115</v>
      </c>
      <c r="I114" s="153">
        <f t="shared" si="59"/>
        <v>2658.7222025000001</v>
      </c>
      <c r="J114" s="81">
        <f t="shared" si="55"/>
        <v>5.1032667654967957E-3</v>
      </c>
      <c r="K114" s="84" t="s">
        <v>301</v>
      </c>
      <c r="L114" s="68">
        <f t="shared" si="58"/>
        <v>2031.5749999999998</v>
      </c>
    </row>
    <row r="115" spans="1:12" s="15" customFormat="1" ht="39" customHeight="1" x14ac:dyDescent="0.25">
      <c r="A115" s="11" t="s">
        <v>221</v>
      </c>
      <c r="B115" s="12">
        <v>101880</v>
      </c>
      <c r="C115" s="11" t="s">
        <v>53</v>
      </c>
      <c r="D115" s="11" t="s">
        <v>151</v>
      </c>
      <c r="E115" s="13" t="s">
        <v>19</v>
      </c>
      <c r="F115" s="14">
        <v>1</v>
      </c>
      <c r="G115" s="175">
        <v>651.52</v>
      </c>
      <c r="H115" s="165">
        <f t="shared" si="56"/>
        <v>852.64422400000001</v>
      </c>
      <c r="I115" s="153">
        <f t="shared" si="59"/>
        <v>852.64422400000001</v>
      </c>
      <c r="J115" s="81">
        <f t="shared" si="55"/>
        <v>1.6366023223639157E-3</v>
      </c>
      <c r="K115" s="84" t="s">
        <v>301</v>
      </c>
      <c r="L115" s="68">
        <f t="shared" si="58"/>
        <v>651.52</v>
      </c>
    </row>
    <row r="116" spans="1:12" ht="24" customHeight="1" x14ac:dyDescent="0.25">
      <c r="A116" s="103">
        <v>9</v>
      </c>
      <c r="B116" s="103"/>
      <c r="C116" s="103"/>
      <c r="D116" s="103" t="s">
        <v>65</v>
      </c>
      <c r="E116" s="103"/>
      <c r="F116" s="104"/>
      <c r="G116" s="166"/>
      <c r="H116" s="169"/>
      <c r="I116" s="152">
        <f>SUM(I117,I137)</f>
        <v>6623.6775055000016</v>
      </c>
      <c r="J116" s="105">
        <f t="shared" si="55"/>
        <v>1.2713774025508358E-2</v>
      </c>
      <c r="L116" s="82">
        <f>SUM(L117,L137)</f>
        <v>5061.2650000000003</v>
      </c>
    </row>
    <row r="117" spans="1:12" ht="24" customHeight="1" x14ac:dyDescent="0.25">
      <c r="A117" s="103" t="s">
        <v>264</v>
      </c>
      <c r="B117" s="103"/>
      <c r="C117" s="103"/>
      <c r="D117" s="103" t="s">
        <v>242</v>
      </c>
      <c r="E117" s="103"/>
      <c r="F117" s="104"/>
      <c r="G117" s="166"/>
      <c r="H117" s="169"/>
      <c r="I117" s="152">
        <f>SUM(I118:I136)</f>
        <v>3236.5462317400011</v>
      </c>
      <c r="J117" s="105">
        <f t="shared" si="55"/>
        <v>6.2123672807567927E-3</v>
      </c>
      <c r="L117" s="82">
        <f>SUM(L118:L136)</f>
        <v>2473.1002000000003</v>
      </c>
    </row>
    <row r="118" spans="1:12" s="15" customFormat="1" ht="26.4" x14ac:dyDescent="0.25">
      <c r="A118" s="11" t="s">
        <v>263</v>
      </c>
      <c r="B118" s="12">
        <v>94489</v>
      </c>
      <c r="C118" s="11" t="s">
        <v>53</v>
      </c>
      <c r="D118" s="11" t="s">
        <v>243</v>
      </c>
      <c r="E118" s="13" t="s">
        <v>19</v>
      </c>
      <c r="F118" s="14">
        <v>1</v>
      </c>
      <c r="G118" s="175">
        <v>20.239999999999998</v>
      </c>
      <c r="H118" s="165">
        <f t="shared" si="56"/>
        <v>26.488087999999998</v>
      </c>
      <c r="I118" s="153">
        <f t="shared" ref="I118:I151" si="60">H118*F118</f>
        <v>26.488087999999998</v>
      </c>
      <c r="J118" s="81">
        <f>I118/I156</f>
        <v>5.0842385505657004E-5</v>
      </c>
      <c r="K118" s="84" t="s">
        <v>301</v>
      </c>
      <c r="L118" s="68">
        <f>G118*F118</f>
        <v>20.239999999999998</v>
      </c>
    </row>
    <row r="119" spans="1:12" s="15" customFormat="1" ht="26.4" x14ac:dyDescent="0.25">
      <c r="A119" s="11" t="s">
        <v>265</v>
      </c>
      <c r="B119" s="12">
        <v>104031</v>
      </c>
      <c r="C119" s="11" t="s">
        <v>53</v>
      </c>
      <c r="D119" s="11" t="s">
        <v>223</v>
      </c>
      <c r="E119" s="13" t="s">
        <v>19</v>
      </c>
      <c r="F119" s="14">
        <v>1</v>
      </c>
      <c r="G119" s="175">
        <v>18.579999999999998</v>
      </c>
      <c r="H119" s="165">
        <f t="shared" si="56"/>
        <v>24.315645999999997</v>
      </c>
      <c r="I119" s="153">
        <f t="shared" si="60"/>
        <v>24.315645999999997</v>
      </c>
      <c r="J119" s="81">
        <f>I119/I156</f>
        <v>4.6672506062011222E-5</v>
      </c>
      <c r="K119" s="84" t="s">
        <v>301</v>
      </c>
      <c r="L119" s="68">
        <f t="shared" ref="L119:L136" si="61">G119*F119</f>
        <v>18.579999999999998</v>
      </c>
    </row>
    <row r="120" spans="1:12" s="15" customFormat="1" ht="26.4" x14ac:dyDescent="0.25">
      <c r="A120" s="11" t="s">
        <v>266</v>
      </c>
      <c r="B120" s="12">
        <v>89358</v>
      </c>
      <c r="C120" s="11" t="s">
        <v>53</v>
      </c>
      <c r="D120" s="11" t="s">
        <v>224</v>
      </c>
      <c r="E120" s="13" t="s">
        <v>19</v>
      </c>
      <c r="F120" s="14">
        <v>1</v>
      </c>
      <c r="G120" s="175">
        <v>7.19</v>
      </c>
      <c r="H120" s="165">
        <f t="shared" si="56"/>
        <v>9.4095530000000007</v>
      </c>
      <c r="I120" s="153">
        <f t="shared" si="60"/>
        <v>9.4095530000000007</v>
      </c>
      <c r="J120" s="81">
        <f>I120/I156</f>
        <v>1.8061104337236854E-5</v>
      </c>
      <c r="K120" s="84" t="s">
        <v>301</v>
      </c>
      <c r="L120" s="68">
        <f t="shared" si="61"/>
        <v>7.19</v>
      </c>
    </row>
    <row r="121" spans="1:12" s="15" customFormat="1" ht="39.6" x14ac:dyDescent="0.25">
      <c r="A121" s="11" t="s">
        <v>267</v>
      </c>
      <c r="B121" s="12">
        <v>89376</v>
      </c>
      <c r="C121" s="11" t="s">
        <v>53</v>
      </c>
      <c r="D121" s="11" t="s">
        <v>225</v>
      </c>
      <c r="E121" s="13" t="s">
        <v>19</v>
      </c>
      <c r="F121" s="14">
        <v>1</v>
      </c>
      <c r="G121" s="175">
        <v>5.15</v>
      </c>
      <c r="H121" s="165">
        <f t="shared" si="56"/>
        <v>6.7398050000000005</v>
      </c>
      <c r="I121" s="153">
        <f t="shared" si="60"/>
        <v>6.7398050000000005</v>
      </c>
      <c r="J121" s="81">
        <f>I121/I156</f>
        <v>1.2936674177575771E-5</v>
      </c>
      <c r="K121" s="84" t="s">
        <v>301</v>
      </c>
      <c r="L121" s="68">
        <f t="shared" si="61"/>
        <v>5.15</v>
      </c>
    </row>
    <row r="122" spans="1:12" s="15" customFormat="1" ht="26.4" x14ac:dyDescent="0.25">
      <c r="A122" s="11" t="s">
        <v>268</v>
      </c>
      <c r="B122" s="12">
        <v>89377</v>
      </c>
      <c r="C122" s="11" t="s">
        <v>53</v>
      </c>
      <c r="D122" s="11" t="s">
        <v>226</v>
      </c>
      <c r="E122" s="13" t="s">
        <v>19</v>
      </c>
      <c r="F122" s="14">
        <v>2</v>
      </c>
      <c r="G122" s="175">
        <v>9.5</v>
      </c>
      <c r="H122" s="165">
        <f t="shared" si="56"/>
        <v>12.432649999999999</v>
      </c>
      <c r="I122" s="153">
        <f t="shared" si="60"/>
        <v>24.865299999999998</v>
      </c>
      <c r="J122" s="81">
        <f>I122/I156</f>
        <v>4.7727535800764974E-5</v>
      </c>
      <c r="K122" s="84" t="s">
        <v>301</v>
      </c>
      <c r="L122" s="68">
        <f t="shared" si="61"/>
        <v>19</v>
      </c>
    </row>
    <row r="123" spans="1:12" s="15" customFormat="1" ht="26.4" x14ac:dyDescent="0.25">
      <c r="A123" s="11" t="s">
        <v>269</v>
      </c>
      <c r="B123" s="12">
        <v>89371</v>
      </c>
      <c r="C123" s="11" t="s">
        <v>53</v>
      </c>
      <c r="D123" s="11" t="s">
        <v>227</v>
      </c>
      <c r="E123" s="13" t="s">
        <v>19</v>
      </c>
      <c r="F123" s="14">
        <v>2</v>
      </c>
      <c r="G123" s="175">
        <v>5.42</v>
      </c>
      <c r="H123" s="165">
        <f t="shared" si="56"/>
        <v>7.0931540000000002</v>
      </c>
      <c r="I123" s="153">
        <f t="shared" si="60"/>
        <v>14.186308</v>
      </c>
      <c r="J123" s="81"/>
      <c r="K123" s="84" t="s">
        <v>301</v>
      </c>
      <c r="L123" s="68">
        <f t="shared" si="61"/>
        <v>10.84</v>
      </c>
    </row>
    <row r="124" spans="1:12" s="15" customFormat="1" ht="26.4" x14ac:dyDescent="0.25">
      <c r="A124" s="11" t="s">
        <v>270</v>
      </c>
      <c r="B124" s="12">
        <v>89401</v>
      </c>
      <c r="C124" s="11" t="s">
        <v>53</v>
      </c>
      <c r="D124" s="11" t="s">
        <v>228</v>
      </c>
      <c r="E124" s="13" t="s">
        <v>20</v>
      </c>
      <c r="F124" s="14">
        <v>15.63</v>
      </c>
      <c r="G124" s="175">
        <v>9.9499999999999993</v>
      </c>
      <c r="H124" s="165">
        <f t="shared" si="56"/>
        <v>13.021564999999999</v>
      </c>
      <c r="I124" s="153">
        <f t="shared" si="60"/>
        <v>203.52706094999999</v>
      </c>
      <c r="J124" s="81">
        <f>I124/I156</f>
        <v>3.9065867244375096E-4</v>
      </c>
      <c r="K124" s="84" t="s">
        <v>301</v>
      </c>
      <c r="L124" s="68">
        <f t="shared" si="61"/>
        <v>155.51849999999999</v>
      </c>
    </row>
    <row r="125" spans="1:12" s="15" customFormat="1" ht="26.4" x14ac:dyDescent="0.25">
      <c r="A125" s="11" t="s">
        <v>271</v>
      </c>
      <c r="B125" s="12">
        <v>89402</v>
      </c>
      <c r="C125" s="11" t="s">
        <v>53</v>
      </c>
      <c r="D125" s="11" t="s">
        <v>233</v>
      </c>
      <c r="E125" s="13" t="s">
        <v>20</v>
      </c>
      <c r="F125" s="14">
        <v>12.36</v>
      </c>
      <c r="G125" s="175">
        <v>11.44</v>
      </c>
      <c r="H125" s="165">
        <f t="shared" si="56"/>
        <v>14.971527999999999</v>
      </c>
      <c r="I125" s="153">
        <f t="shared" si="60"/>
        <v>185.04808607999999</v>
      </c>
      <c r="J125" s="81">
        <f>I125/I156</f>
        <v>3.5518932621952031E-4</v>
      </c>
      <c r="K125" s="84" t="s">
        <v>301</v>
      </c>
      <c r="L125" s="68">
        <f t="shared" si="61"/>
        <v>141.39839999999998</v>
      </c>
    </row>
    <row r="126" spans="1:12" s="15" customFormat="1" ht="26.4" x14ac:dyDescent="0.25">
      <c r="A126" s="11" t="s">
        <v>272</v>
      </c>
      <c r="B126" s="12">
        <v>89448</v>
      </c>
      <c r="C126" s="11" t="s">
        <v>53</v>
      </c>
      <c r="D126" s="11" t="s">
        <v>241</v>
      </c>
      <c r="E126" s="13" t="s">
        <v>20</v>
      </c>
      <c r="F126" s="14">
        <v>3.29</v>
      </c>
      <c r="G126" s="175">
        <v>15.77</v>
      </c>
      <c r="H126" s="165">
        <f t="shared" si="56"/>
        <v>20.638199</v>
      </c>
      <c r="I126" s="153">
        <f t="shared" si="60"/>
        <v>67.899674709999999</v>
      </c>
      <c r="J126" s="81">
        <f>I126/I156</f>
        <v>1.3032958201114893E-4</v>
      </c>
      <c r="K126" s="84" t="s">
        <v>301</v>
      </c>
      <c r="L126" s="68">
        <f t="shared" si="61"/>
        <v>51.883299999999998</v>
      </c>
    </row>
    <row r="127" spans="1:12" s="15" customFormat="1" ht="39.6" x14ac:dyDescent="0.25">
      <c r="A127" s="11" t="s">
        <v>273</v>
      </c>
      <c r="B127" s="12" t="s">
        <v>229</v>
      </c>
      <c r="C127" s="11" t="s">
        <v>18</v>
      </c>
      <c r="D127" s="11" t="s">
        <v>230</v>
      </c>
      <c r="E127" s="13" t="s">
        <v>19</v>
      </c>
      <c r="F127" s="14">
        <v>2</v>
      </c>
      <c r="G127" s="175">
        <v>151.61000000000001</v>
      </c>
      <c r="H127" s="165">
        <f t="shared" si="56"/>
        <v>198.41200700000002</v>
      </c>
      <c r="I127" s="153">
        <f t="shared" si="60"/>
        <v>396.82401400000003</v>
      </c>
      <c r="J127" s="81">
        <f>I127/I156</f>
        <v>7.6168123186883983E-4</v>
      </c>
      <c r="K127" s="84" t="s">
        <v>301</v>
      </c>
      <c r="L127" s="68">
        <f t="shared" si="61"/>
        <v>303.22000000000003</v>
      </c>
    </row>
    <row r="128" spans="1:12" s="15" customFormat="1" ht="26.4" x14ac:dyDescent="0.25">
      <c r="A128" s="11" t="s">
        <v>274</v>
      </c>
      <c r="B128" s="12">
        <v>100878</v>
      </c>
      <c r="C128" s="11" t="s">
        <v>53</v>
      </c>
      <c r="D128" s="11" t="s">
        <v>231</v>
      </c>
      <c r="E128" s="13" t="s">
        <v>19</v>
      </c>
      <c r="F128" s="14">
        <v>2</v>
      </c>
      <c r="G128" s="175">
        <v>658.07</v>
      </c>
      <c r="H128" s="165">
        <f t="shared" si="56"/>
        <v>861.21620900000005</v>
      </c>
      <c r="I128" s="153">
        <f t="shared" si="60"/>
        <v>1722.4324180000001</v>
      </c>
      <c r="J128" s="81">
        <f>I128/I156</f>
        <v>3.3061115246746748E-3</v>
      </c>
      <c r="K128" s="84" t="s">
        <v>301</v>
      </c>
      <c r="L128" s="68">
        <f t="shared" si="61"/>
        <v>1316.14</v>
      </c>
    </row>
    <row r="129" spans="1:12" s="15" customFormat="1" ht="26.4" x14ac:dyDescent="0.25">
      <c r="A129" s="11" t="s">
        <v>275</v>
      </c>
      <c r="B129" s="12">
        <v>89987</v>
      </c>
      <c r="C129" s="11" t="s">
        <v>53</v>
      </c>
      <c r="D129" s="11" t="s">
        <v>232</v>
      </c>
      <c r="E129" s="13" t="s">
        <v>19</v>
      </c>
      <c r="F129" s="14">
        <v>1</v>
      </c>
      <c r="G129" s="175">
        <v>129.59</v>
      </c>
      <c r="H129" s="165">
        <f t="shared" si="56"/>
        <v>169.59443300000001</v>
      </c>
      <c r="I129" s="153">
        <f t="shared" si="60"/>
        <v>169.59443300000001</v>
      </c>
      <c r="J129" s="81">
        <f>I129/I156</f>
        <v>3.2552691391690177E-4</v>
      </c>
      <c r="K129" s="84" t="s">
        <v>301</v>
      </c>
      <c r="L129" s="68">
        <f t="shared" si="61"/>
        <v>129.59</v>
      </c>
    </row>
    <row r="130" spans="1:12" s="15" customFormat="1" ht="26.4" x14ac:dyDescent="0.25">
      <c r="A130" s="11" t="s">
        <v>276</v>
      </c>
      <c r="B130" s="12">
        <v>89408</v>
      </c>
      <c r="C130" s="11" t="s">
        <v>53</v>
      </c>
      <c r="D130" s="11" t="s">
        <v>239</v>
      </c>
      <c r="E130" s="13" t="s">
        <v>19</v>
      </c>
      <c r="F130" s="14">
        <v>2</v>
      </c>
      <c r="G130" s="175">
        <v>7.82</v>
      </c>
      <c r="H130" s="165">
        <f t="shared" si="56"/>
        <v>10.234033999999999</v>
      </c>
      <c r="I130" s="153">
        <f t="shared" si="60"/>
        <v>20.468067999999999</v>
      </c>
      <c r="J130" s="81">
        <f>I130/I156</f>
        <v>3.9287297890734959E-5</v>
      </c>
      <c r="K130" s="84" t="s">
        <v>301</v>
      </c>
      <c r="L130" s="68">
        <f t="shared" si="61"/>
        <v>15.64</v>
      </c>
    </row>
    <row r="131" spans="1:12" s="15" customFormat="1" ht="26.4" x14ac:dyDescent="0.25">
      <c r="A131" s="11" t="s">
        <v>277</v>
      </c>
      <c r="B131" s="12">
        <v>89727</v>
      </c>
      <c r="C131" s="11" t="s">
        <v>53</v>
      </c>
      <c r="D131" s="11" t="s">
        <v>240</v>
      </c>
      <c r="E131" s="13" t="s">
        <v>19</v>
      </c>
      <c r="F131" s="14">
        <v>6</v>
      </c>
      <c r="G131" s="175">
        <v>23.69</v>
      </c>
      <c r="H131" s="165">
        <f t="shared" si="56"/>
        <v>31.003102999999999</v>
      </c>
      <c r="I131" s="153">
        <f t="shared" si="60"/>
        <v>186.018618</v>
      </c>
      <c r="J131" s="81">
        <f>I131/I156</f>
        <v>3.5705220730109129E-4</v>
      </c>
      <c r="K131" s="84" t="s">
        <v>301</v>
      </c>
      <c r="L131" s="68">
        <f t="shared" si="61"/>
        <v>142.14000000000001</v>
      </c>
    </row>
    <row r="132" spans="1:12" s="15" customFormat="1" ht="26.4" x14ac:dyDescent="0.25">
      <c r="A132" s="11" t="s">
        <v>278</v>
      </c>
      <c r="B132" s="12">
        <v>89617</v>
      </c>
      <c r="C132" s="11" t="s">
        <v>53</v>
      </c>
      <c r="D132" s="11" t="s">
        <v>234</v>
      </c>
      <c r="E132" s="13" t="s">
        <v>19</v>
      </c>
      <c r="F132" s="14">
        <v>4</v>
      </c>
      <c r="G132" s="175">
        <v>6.88</v>
      </c>
      <c r="H132" s="165">
        <f t="shared" si="56"/>
        <v>9.003855999999999</v>
      </c>
      <c r="I132" s="153">
        <f t="shared" si="60"/>
        <v>36.015423999999996</v>
      </c>
      <c r="J132" s="81">
        <f>I132/I156</f>
        <v>6.9129567644055372E-5</v>
      </c>
      <c r="K132" s="84" t="s">
        <v>301</v>
      </c>
      <c r="L132" s="68">
        <f t="shared" si="61"/>
        <v>27.52</v>
      </c>
    </row>
    <row r="133" spans="1:12" s="15" customFormat="1" ht="26.4" x14ac:dyDescent="0.25">
      <c r="A133" s="11" t="s">
        <v>279</v>
      </c>
      <c r="B133" s="12">
        <v>90373</v>
      </c>
      <c r="C133" s="11" t="s">
        <v>53</v>
      </c>
      <c r="D133" s="11" t="s">
        <v>238</v>
      </c>
      <c r="E133" s="13" t="s">
        <v>19</v>
      </c>
      <c r="F133" s="14">
        <v>4</v>
      </c>
      <c r="G133" s="175">
        <v>12.02</v>
      </c>
      <c r="H133" s="165">
        <f t="shared" si="56"/>
        <v>15.730573999999999</v>
      </c>
      <c r="I133" s="153">
        <f t="shared" si="60"/>
        <v>62.922295999999996</v>
      </c>
      <c r="J133" s="81">
        <f>I133/I156</f>
        <v>1.2077578533162E-4</v>
      </c>
      <c r="K133" s="84" t="s">
        <v>301</v>
      </c>
      <c r="L133" s="68">
        <f t="shared" si="61"/>
        <v>48.08</v>
      </c>
    </row>
    <row r="134" spans="1:12" s="15" customFormat="1" ht="39.6" x14ac:dyDescent="0.25">
      <c r="A134" s="11" t="s">
        <v>280</v>
      </c>
      <c r="B134" s="12">
        <v>94705</v>
      </c>
      <c r="C134" s="11" t="s">
        <v>53</v>
      </c>
      <c r="D134" s="11" t="s">
        <v>237</v>
      </c>
      <c r="E134" s="13" t="s">
        <v>19</v>
      </c>
      <c r="F134" s="14">
        <v>1</v>
      </c>
      <c r="G134" s="175">
        <v>34.42</v>
      </c>
      <c r="H134" s="165">
        <f t="shared" si="56"/>
        <v>45.045453999999999</v>
      </c>
      <c r="I134" s="153">
        <f t="shared" si="60"/>
        <v>45.045453999999999</v>
      </c>
      <c r="J134" s="81">
        <f>I134/I156</f>
        <v>8.646219906643845E-5</v>
      </c>
      <c r="K134" s="84" t="s">
        <v>301</v>
      </c>
      <c r="L134" s="68">
        <f t="shared" si="61"/>
        <v>34.42</v>
      </c>
    </row>
    <row r="135" spans="1:12" s="15" customFormat="1" ht="39.6" x14ac:dyDescent="0.25">
      <c r="A135" s="11" t="s">
        <v>281</v>
      </c>
      <c r="B135" s="12">
        <v>94703</v>
      </c>
      <c r="C135" s="11" t="s">
        <v>53</v>
      </c>
      <c r="D135" s="11" t="s">
        <v>236</v>
      </c>
      <c r="E135" s="13" t="s">
        <v>19</v>
      </c>
      <c r="F135" s="14">
        <v>1</v>
      </c>
      <c r="G135" s="175">
        <v>18.53</v>
      </c>
      <c r="H135" s="165">
        <f t="shared" si="56"/>
        <v>24.250211</v>
      </c>
      <c r="I135" s="153">
        <f t="shared" si="60"/>
        <v>24.250211</v>
      </c>
      <c r="J135" s="81">
        <f>I135/I156</f>
        <v>4.6546907283588161E-5</v>
      </c>
      <c r="K135" s="84" t="s">
        <v>301</v>
      </c>
      <c r="L135" s="68">
        <f t="shared" si="61"/>
        <v>18.53</v>
      </c>
    </row>
    <row r="136" spans="1:12" s="15" customFormat="1" ht="39.6" x14ac:dyDescent="0.25">
      <c r="A136" s="11" t="s">
        <v>282</v>
      </c>
      <c r="B136" s="12">
        <v>89572</v>
      </c>
      <c r="C136" s="11" t="s">
        <v>53</v>
      </c>
      <c r="D136" s="11" t="s">
        <v>235</v>
      </c>
      <c r="E136" s="13" t="s">
        <v>19</v>
      </c>
      <c r="F136" s="14">
        <v>1</v>
      </c>
      <c r="G136" s="175">
        <v>8.02</v>
      </c>
      <c r="H136" s="165">
        <f t="shared" si="56"/>
        <v>10.495773999999999</v>
      </c>
      <c r="I136" s="153">
        <f t="shared" si="60"/>
        <v>10.495773999999999</v>
      </c>
      <c r="J136" s="81">
        <f>I136/I156</f>
        <v>2.0146044059059742E-5</v>
      </c>
      <c r="K136" s="84" t="s">
        <v>301</v>
      </c>
      <c r="L136" s="68">
        <f t="shared" si="61"/>
        <v>8.02</v>
      </c>
    </row>
    <row r="137" spans="1:12" ht="24" customHeight="1" x14ac:dyDescent="0.25">
      <c r="A137" s="103" t="s">
        <v>283</v>
      </c>
      <c r="B137" s="103"/>
      <c r="C137" s="103"/>
      <c r="D137" s="103" t="s">
        <v>262</v>
      </c>
      <c r="E137" s="103"/>
      <c r="F137" s="104"/>
      <c r="G137" s="166"/>
      <c r="H137" s="169"/>
      <c r="I137" s="156">
        <f>SUM(I138:I151)</f>
        <v>3387.1312737600001</v>
      </c>
      <c r="J137" s="105">
        <f>I137/$I$156</f>
        <v>6.5014067447515646E-3</v>
      </c>
      <c r="L137" s="82">
        <f>SUM(L138:L151)</f>
        <v>2588.1648</v>
      </c>
    </row>
    <row r="138" spans="1:12" s="15" customFormat="1" ht="66" x14ac:dyDescent="0.25">
      <c r="A138" s="11" t="s">
        <v>284</v>
      </c>
      <c r="B138" s="12" t="s">
        <v>244</v>
      </c>
      <c r="C138" s="11" t="s">
        <v>18</v>
      </c>
      <c r="D138" s="11" t="s">
        <v>245</v>
      </c>
      <c r="E138" s="13" t="s">
        <v>19</v>
      </c>
      <c r="F138" s="14">
        <v>2</v>
      </c>
      <c r="G138" s="175">
        <v>460.13</v>
      </c>
      <c r="H138" s="165">
        <f t="shared" si="56"/>
        <v>602.17213100000004</v>
      </c>
      <c r="I138" s="153">
        <f t="shared" si="60"/>
        <v>1204.3442620000001</v>
      </c>
      <c r="J138" s="81">
        <f>I138/I156</f>
        <v>2.3116706366322097E-3</v>
      </c>
      <c r="K138" s="84" t="s">
        <v>301</v>
      </c>
      <c r="L138" s="68">
        <f t="shared" ref="L138:L151" si="62">G138*F138</f>
        <v>920.26</v>
      </c>
    </row>
    <row r="139" spans="1:12" s="15" customFormat="1" x14ac:dyDescent="0.25">
      <c r="A139" s="11" t="s">
        <v>285</v>
      </c>
      <c r="B139" s="12" t="s">
        <v>247</v>
      </c>
      <c r="C139" s="11" t="s">
        <v>18</v>
      </c>
      <c r="D139" s="11" t="s">
        <v>246</v>
      </c>
      <c r="E139" s="13" t="s">
        <v>19</v>
      </c>
      <c r="F139" s="14">
        <v>2</v>
      </c>
      <c r="G139" s="175">
        <v>59.73</v>
      </c>
      <c r="H139" s="165">
        <f t="shared" si="56"/>
        <v>78.168650999999997</v>
      </c>
      <c r="I139" s="153">
        <f t="shared" si="60"/>
        <v>156.33730199999999</v>
      </c>
      <c r="J139" s="81">
        <f>I139/I156</f>
        <v>3.0008060140838863E-4</v>
      </c>
      <c r="K139" s="84" t="s">
        <v>301</v>
      </c>
      <c r="L139" s="68">
        <f t="shared" si="62"/>
        <v>119.46</v>
      </c>
    </row>
    <row r="140" spans="1:12" s="15" customFormat="1" x14ac:dyDescent="0.25">
      <c r="A140" s="11" t="s">
        <v>286</v>
      </c>
      <c r="B140" s="12" t="s">
        <v>249</v>
      </c>
      <c r="C140" s="11" t="s">
        <v>18</v>
      </c>
      <c r="D140" s="11" t="s">
        <v>248</v>
      </c>
      <c r="E140" s="13" t="s">
        <v>19</v>
      </c>
      <c r="F140" s="14">
        <v>2</v>
      </c>
      <c r="G140" s="175">
        <v>26.38</v>
      </c>
      <c r="H140" s="165">
        <f t="shared" si="56"/>
        <v>34.523505999999998</v>
      </c>
      <c r="I140" s="153">
        <f t="shared" si="60"/>
        <v>69.047011999999995</v>
      </c>
      <c r="J140" s="81">
        <f>I140/I156</f>
        <v>1.3253183099201895E-4</v>
      </c>
      <c r="K140" s="84" t="s">
        <v>301</v>
      </c>
      <c r="L140" s="68">
        <f t="shared" si="62"/>
        <v>52.76</v>
      </c>
    </row>
    <row r="141" spans="1:12" s="15" customFormat="1" ht="39.6" x14ac:dyDescent="0.25">
      <c r="A141" s="11" t="s">
        <v>287</v>
      </c>
      <c r="B141" s="12" t="s">
        <v>251</v>
      </c>
      <c r="C141" s="11" t="s">
        <v>18</v>
      </c>
      <c r="D141" s="11" t="s">
        <v>250</v>
      </c>
      <c r="E141" s="13" t="s">
        <v>19</v>
      </c>
      <c r="F141" s="14">
        <v>2</v>
      </c>
      <c r="G141" s="175">
        <v>169.62</v>
      </c>
      <c r="H141" s="165">
        <f t="shared" si="56"/>
        <v>221.981694</v>
      </c>
      <c r="I141" s="153">
        <f t="shared" si="60"/>
        <v>443.96338800000001</v>
      </c>
      <c r="J141" s="81">
        <f>I141/I156</f>
        <v>8.5216259184481638E-4</v>
      </c>
      <c r="K141" s="84" t="s">
        <v>301</v>
      </c>
      <c r="L141" s="68">
        <f t="shared" si="62"/>
        <v>339.24</v>
      </c>
    </row>
    <row r="142" spans="1:12" s="15" customFormat="1" x14ac:dyDescent="0.25">
      <c r="A142" s="11" t="s">
        <v>288</v>
      </c>
      <c r="B142" s="12">
        <v>89499</v>
      </c>
      <c r="C142" s="11" t="s">
        <v>53</v>
      </c>
      <c r="D142" s="11" t="s">
        <v>252</v>
      </c>
      <c r="E142" s="13" t="s">
        <v>19</v>
      </c>
      <c r="F142" s="14">
        <v>9</v>
      </c>
      <c r="G142" s="175">
        <v>18.2</v>
      </c>
      <c r="H142" s="165">
        <f t="shared" si="56"/>
        <v>23.818339999999999</v>
      </c>
      <c r="I142" s="153">
        <f t="shared" si="60"/>
        <v>214.36506</v>
      </c>
      <c r="J142" s="81">
        <f>I142/I156</f>
        <v>4.1146159811396331E-4</v>
      </c>
      <c r="K142" s="84" t="s">
        <v>301</v>
      </c>
      <c r="L142" s="68">
        <f t="shared" si="62"/>
        <v>163.79999999999998</v>
      </c>
    </row>
    <row r="143" spans="1:12" s="15" customFormat="1" x14ac:dyDescent="0.25">
      <c r="A143" s="11" t="s">
        <v>289</v>
      </c>
      <c r="B143" s="12">
        <v>89503</v>
      </c>
      <c r="C143" s="11" t="s">
        <v>53</v>
      </c>
      <c r="D143" s="11" t="s">
        <v>260</v>
      </c>
      <c r="E143" s="13" t="s">
        <v>19</v>
      </c>
      <c r="F143" s="14">
        <v>1</v>
      </c>
      <c r="G143" s="175">
        <v>21.06</v>
      </c>
      <c r="H143" s="165">
        <f t="shared" si="56"/>
        <v>27.561221999999997</v>
      </c>
      <c r="I143" s="153">
        <f t="shared" si="60"/>
        <v>27.561221999999997</v>
      </c>
      <c r="J143" s="81">
        <f>I143/I156</f>
        <v>5.2902205471795282E-5</v>
      </c>
      <c r="K143" s="84" t="s">
        <v>301</v>
      </c>
      <c r="L143" s="68">
        <f t="shared" si="62"/>
        <v>21.06</v>
      </c>
    </row>
    <row r="144" spans="1:12" s="15" customFormat="1" x14ac:dyDescent="0.25">
      <c r="A144" s="11" t="s">
        <v>290</v>
      </c>
      <c r="B144" s="12">
        <v>89498</v>
      </c>
      <c r="C144" s="11" t="s">
        <v>53</v>
      </c>
      <c r="D144" s="11" t="s">
        <v>253</v>
      </c>
      <c r="E144" s="13" t="s">
        <v>19</v>
      </c>
      <c r="F144" s="14">
        <v>2</v>
      </c>
      <c r="G144" s="175">
        <v>12.24</v>
      </c>
      <c r="H144" s="165">
        <f t="shared" si="56"/>
        <v>16.018488000000001</v>
      </c>
      <c r="I144" s="153">
        <f t="shared" si="60"/>
        <v>32.036976000000003</v>
      </c>
      <c r="J144" s="81">
        <f>I144/I156</f>
        <v>6.1493161915932988E-5</v>
      </c>
      <c r="K144" s="84" t="s">
        <v>301</v>
      </c>
      <c r="L144" s="68">
        <f t="shared" si="62"/>
        <v>24.48</v>
      </c>
    </row>
    <row r="145" spans="1:12" s="15" customFormat="1" x14ac:dyDescent="0.25">
      <c r="A145" s="11" t="s">
        <v>291</v>
      </c>
      <c r="B145" s="12">
        <v>89744</v>
      </c>
      <c r="C145" s="11" t="s">
        <v>53</v>
      </c>
      <c r="D145" s="11" t="s">
        <v>254</v>
      </c>
      <c r="E145" s="13" t="s">
        <v>19</v>
      </c>
      <c r="F145" s="14">
        <v>2</v>
      </c>
      <c r="G145" s="175">
        <v>25.65</v>
      </c>
      <c r="H145" s="165">
        <f t="shared" si="56"/>
        <v>33.568154999999997</v>
      </c>
      <c r="I145" s="153">
        <f t="shared" si="60"/>
        <v>67.136309999999995</v>
      </c>
      <c r="J145" s="81">
        <f>I145/I156</f>
        <v>1.2886434666206542E-4</v>
      </c>
      <c r="K145" s="84" t="s">
        <v>301</v>
      </c>
      <c r="L145" s="68">
        <f t="shared" si="62"/>
        <v>51.3</v>
      </c>
    </row>
    <row r="146" spans="1:12" s="15" customFormat="1" x14ac:dyDescent="0.25">
      <c r="A146" s="11" t="s">
        <v>292</v>
      </c>
      <c r="B146" s="12">
        <v>89731</v>
      </c>
      <c r="C146" s="11" t="s">
        <v>53</v>
      </c>
      <c r="D146" s="11" t="s">
        <v>255</v>
      </c>
      <c r="E146" s="13" t="s">
        <v>19</v>
      </c>
      <c r="F146" s="14">
        <v>1</v>
      </c>
      <c r="G146" s="175">
        <v>13.76</v>
      </c>
      <c r="H146" s="165">
        <f t="shared" si="56"/>
        <v>18.007711999999998</v>
      </c>
      <c r="I146" s="153">
        <f t="shared" si="60"/>
        <v>18.007711999999998</v>
      </c>
      <c r="J146" s="81">
        <f>I146/I156</f>
        <v>3.4564783822027686E-5</v>
      </c>
      <c r="K146" s="84" t="s">
        <v>301</v>
      </c>
      <c r="L146" s="68">
        <f t="shared" si="62"/>
        <v>13.76</v>
      </c>
    </row>
    <row r="147" spans="1:12" s="15" customFormat="1" x14ac:dyDescent="0.25">
      <c r="A147" s="11" t="s">
        <v>293</v>
      </c>
      <c r="B147" s="12">
        <v>89724</v>
      </c>
      <c r="C147" s="11" t="s">
        <v>53</v>
      </c>
      <c r="D147" s="11" t="s">
        <v>256</v>
      </c>
      <c r="E147" s="13" t="s">
        <v>19</v>
      </c>
      <c r="F147" s="14">
        <v>5</v>
      </c>
      <c r="G147" s="175">
        <v>9.43</v>
      </c>
      <c r="H147" s="165">
        <f t="shared" si="56"/>
        <v>12.341040999999999</v>
      </c>
      <c r="I147" s="153">
        <f t="shared" si="60"/>
        <v>61.705204999999992</v>
      </c>
      <c r="J147" s="81">
        <f>I147/I156</f>
        <v>1.1843964805295097E-4</v>
      </c>
      <c r="K147" s="84" t="s">
        <v>301</v>
      </c>
      <c r="L147" s="68">
        <f t="shared" si="62"/>
        <v>47.15</v>
      </c>
    </row>
    <row r="148" spans="1:12" s="15" customFormat="1" ht="26.4" x14ac:dyDescent="0.25">
      <c r="A148" s="11" t="s">
        <v>294</v>
      </c>
      <c r="B148" s="12">
        <v>89711</v>
      </c>
      <c r="C148" s="11" t="s">
        <v>53</v>
      </c>
      <c r="D148" s="11" t="s">
        <v>257</v>
      </c>
      <c r="E148" s="13" t="s">
        <v>20</v>
      </c>
      <c r="F148" s="14">
        <v>8.6300000000000008</v>
      </c>
      <c r="G148" s="175">
        <v>19.96</v>
      </c>
      <c r="H148" s="165">
        <f t="shared" si="56"/>
        <v>26.121652000000001</v>
      </c>
      <c r="I148" s="153">
        <f t="shared" si="60"/>
        <v>225.42985676000004</v>
      </c>
      <c r="J148" s="81">
        <f>I148/I156</f>
        <v>4.3269984915019014E-4</v>
      </c>
      <c r="K148" s="84" t="s">
        <v>301</v>
      </c>
      <c r="L148" s="68">
        <f t="shared" si="62"/>
        <v>172.25480000000002</v>
      </c>
    </row>
    <row r="149" spans="1:12" s="15" customFormat="1" ht="26.4" x14ac:dyDescent="0.25">
      <c r="A149" s="11" t="s">
        <v>295</v>
      </c>
      <c r="B149" s="12">
        <v>89714</v>
      </c>
      <c r="C149" s="11" t="s">
        <v>53</v>
      </c>
      <c r="D149" s="11" t="s">
        <v>258</v>
      </c>
      <c r="E149" s="13" t="s">
        <v>20</v>
      </c>
      <c r="F149" s="14">
        <v>16</v>
      </c>
      <c r="G149" s="175">
        <v>35.590000000000003</v>
      </c>
      <c r="H149" s="165">
        <f t="shared" si="56"/>
        <v>46.576633000000001</v>
      </c>
      <c r="I149" s="153">
        <f t="shared" si="60"/>
        <v>745.22612800000002</v>
      </c>
      <c r="J149" s="81">
        <f>I149/I156</f>
        <v>1.4304193677046109E-3</v>
      </c>
      <c r="K149" s="84" t="s">
        <v>301</v>
      </c>
      <c r="L149" s="68">
        <f t="shared" si="62"/>
        <v>569.44000000000005</v>
      </c>
    </row>
    <row r="150" spans="1:12" s="15" customFormat="1" x14ac:dyDescent="0.25">
      <c r="A150" s="11" t="s">
        <v>296</v>
      </c>
      <c r="B150" s="12">
        <v>104344</v>
      </c>
      <c r="C150" s="11" t="s">
        <v>53</v>
      </c>
      <c r="D150" s="11" t="s">
        <v>259</v>
      </c>
      <c r="E150" s="13" t="s">
        <v>19</v>
      </c>
      <c r="F150" s="14">
        <v>2</v>
      </c>
      <c r="G150" s="175">
        <v>38.4</v>
      </c>
      <c r="H150" s="165">
        <f t="shared" si="56"/>
        <v>50.254079999999995</v>
      </c>
      <c r="I150" s="153">
        <f t="shared" si="60"/>
        <v>100.50815999999999</v>
      </c>
      <c r="J150" s="81">
        <f>I150/I156</f>
        <v>1.9291972365782895E-4</v>
      </c>
      <c r="K150" s="84" t="s">
        <v>301</v>
      </c>
      <c r="L150" s="68">
        <f t="shared" si="62"/>
        <v>76.8</v>
      </c>
    </row>
    <row r="151" spans="1:12" s="15" customFormat="1" x14ac:dyDescent="0.25">
      <c r="A151" s="11" t="s">
        <v>297</v>
      </c>
      <c r="B151" s="12">
        <v>89825</v>
      </c>
      <c r="C151" s="11" t="s">
        <v>53</v>
      </c>
      <c r="D151" s="11" t="s">
        <v>261</v>
      </c>
      <c r="E151" s="13" t="s">
        <v>19</v>
      </c>
      <c r="F151" s="14">
        <v>1</v>
      </c>
      <c r="G151" s="175">
        <v>16.399999999999999</v>
      </c>
      <c r="H151" s="165">
        <f t="shared" si="56"/>
        <v>21.462679999999999</v>
      </c>
      <c r="I151" s="153">
        <f t="shared" si="60"/>
        <v>21.462679999999999</v>
      </c>
      <c r="J151" s="81">
        <f>I151/I156</f>
        <v>4.1196399322765558E-5</v>
      </c>
      <c r="K151" s="84" t="s">
        <v>301</v>
      </c>
      <c r="L151" s="68">
        <f t="shared" si="62"/>
        <v>16.399999999999999</v>
      </c>
    </row>
    <row r="152" spans="1:12" s="108" customFormat="1" ht="24" customHeight="1" x14ac:dyDescent="0.25">
      <c r="A152" s="103">
        <v>10</v>
      </c>
      <c r="B152" s="103"/>
      <c r="C152" s="103"/>
      <c r="D152" s="103" t="s">
        <v>66</v>
      </c>
      <c r="E152" s="103"/>
      <c r="F152" s="104"/>
      <c r="G152" s="166"/>
      <c r="H152" s="166"/>
      <c r="I152" s="152">
        <f>SUM(I153)</f>
        <v>2459.3708106399999</v>
      </c>
      <c r="J152" s="105">
        <f>I152/$I$156</f>
        <v>4.7206230534993336E-3</v>
      </c>
      <c r="K152" s="106"/>
      <c r="L152" s="107">
        <f>SUM(L153)</f>
        <v>1879.2472</v>
      </c>
    </row>
    <row r="153" spans="1:12" s="108" customFormat="1" ht="24" customHeight="1" x14ac:dyDescent="0.25">
      <c r="A153" s="103" t="s">
        <v>298</v>
      </c>
      <c r="B153" s="103"/>
      <c r="C153" s="103"/>
      <c r="D153" s="103" t="s">
        <v>67</v>
      </c>
      <c r="E153" s="103"/>
      <c r="F153" s="104"/>
      <c r="G153" s="166"/>
      <c r="H153" s="166"/>
      <c r="I153" s="152">
        <f>SUM(I154:I155)</f>
        <v>2459.3708106399999</v>
      </c>
      <c r="J153" s="105">
        <f>I153/$I$156</f>
        <v>4.7206230534993336E-3</v>
      </c>
      <c r="K153" s="106"/>
      <c r="L153" s="107">
        <f>SUM(L154:L155)</f>
        <v>1879.2472</v>
      </c>
    </row>
    <row r="154" spans="1:12" s="15" customFormat="1" ht="39" customHeight="1" x14ac:dyDescent="0.25">
      <c r="A154" s="11" t="s">
        <v>379</v>
      </c>
      <c r="B154" s="12" t="s">
        <v>68</v>
      </c>
      <c r="C154" s="11" t="s">
        <v>18</v>
      </c>
      <c r="D154" s="11" t="s">
        <v>69</v>
      </c>
      <c r="E154" s="13" t="s">
        <v>19</v>
      </c>
      <c r="F154" s="14">
        <v>2</v>
      </c>
      <c r="G154" s="175">
        <v>230.75</v>
      </c>
      <c r="H154" s="165">
        <f t="shared" ref="H154:H155" si="63">G154*$L$5</f>
        <v>301.98252500000001</v>
      </c>
      <c r="I154" s="153">
        <f t="shared" ref="I154" si="64">H154*F154</f>
        <v>603.96505000000002</v>
      </c>
      <c r="J154" s="81">
        <f>I154/$I$156</f>
        <v>1.1592767248448967E-3</v>
      </c>
      <c r="K154" s="84"/>
      <c r="L154" s="68">
        <f t="shared" ref="L154" si="65">G154*F154</f>
        <v>461.5</v>
      </c>
    </row>
    <row r="155" spans="1:12" s="15" customFormat="1" x14ac:dyDescent="0.25">
      <c r="A155" s="11" t="s">
        <v>380</v>
      </c>
      <c r="B155" s="12" t="s">
        <v>70</v>
      </c>
      <c r="C155" s="11" t="s">
        <v>18</v>
      </c>
      <c r="D155" s="11" t="s">
        <v>71</v>
      </c>
      <c r="E155" s="13" t="s">
        <v>21</v>
      </c>
      <c r="F155" s="14">
        <v>216.12</v>
      </c>
      <c r="G155" s="175">
        <v>6.56</v>
      </c>
      <c r="H155" s="165">
        <f t="shared" si="63"/>
        <v>8.5850719999999985</v>
      </c>
      <c r="I155" s="153">
        <f t="shared" ref="I155" si="66">H155*F155</f>
        <v>1855.4057606399997</v>
      </c>
      <c r="J155" s="81">
        <f>I155/$I$156</f>
        <v>3.5613463286544365E-3</v>
      </c>
      <c r="K155" s="84" t="s">
        <v>350</v>
      </c>
      <c r="L155" s="68">
        <f>G155*F155</f>
        <v>1417.7472</v>
      </c>
    </row>
    <row r="156" spans="1:12" s="108" customFormat="1" x14ac:dyDescent="0.25">
      <c r="A156" s="114"/>
      <c r="B156" s="114"/>
      <c r="C156" s="114"/>
      <c r="D156" s="115" t="s">
        <v>88</v>
      </c>
      <c r="E156" s="114"/>
      <c r="F156" s="116"/>
      <c r="G156" s="170"/>
      <c r="H156" s="170"/>
      <c r="I156" s="157">
        <f>I8+I152+I116+I72+I65+I43+I34+I30+I16+I12</f>
        <v>520984.36642106</v>
      </c>
      <c r="J156" s="117">
        <f>SUM(J8,J12,J16,J30,J34,J43,J65,J72,J116,J152)</f>
        <v>0.99999999999999978</v>
      </c>
      <c r="K156" s="118"/>
      <c r="L156" s="119" t="e">
        <f>SUM(L11,L12,L16,L30,#REF!,L34,L43,L65,L72,L116,L152)</f>
        <v>#REF!</v>
      </c>
    </row>
    <row r="157" spans="1:12" x14ac:dyDescent="0.25">
      <c r="A157" s="189"/>
      <c r="B157" s="189"/>
      <c r="C157" s="189"/>
      <c r="D157" s="7"/>
      <c r="E157" s="6"/>
      <c r="F157" s="190"/>
      <c r="G157" s="189"/>
      <c r="H157" s="191"/>
      <c r="I157" s="189"/>
      <c r="J157" s="189"/>
    </row>
    <row r="158" spans="1:12" x14ac:dyDescent="0.25">
      <c r="A158" s="189"/>
      <c r="B158" s="189"/>
      <c r="C158" s="189"/>
      <c r="D158" s="7"/>
      <c r="E158" s="6"/>
      <c r="F158" s="190"/>
      <c r="G158" s="189"/>
      <c r="H158" s="191"/>
      <c r="I158" s="189"/>
      <c r="J158" s="189"/>
    </row>
    <row r="159" spans="1:12" x14ac:dyDescent="0.25">
      <c r="A159" s="189"/>
      <c r="B159" s="189"/>
      <c r="C159" s="189"/>
      <c r="D159" s="7"/>
      <c r="E159" s="6"/>
      <c r="F159" s="190"/>
      <c r="G159" s="189"/>
      <c r="H159" s="191"/>
      <c r="I159" s="189"/>
      <c r="J159" s="189"/>
    </row>
    <row r="160" spans="1:12" ht="60" customHeight="1" x14ac:dyDescent="0.25">
      <c r="A160" s="8"/>
      <c r="B160" s="8"/>
      <c r="C160" s="8"/>
      <c r="D160" s="16"/>
      <c r="E160" s="16"/>
      <c r="F160" s="17"/>
      <c r="G160" s="176"/>
      <c r="H160" s="171"/>
      <c r="I160" s="158"/>
      <c r="J160" s="77"/>
      <c r="L160" s="78"/>
    </row>
    <row r="161" spans="1:12" s="113" customFormat="1" ht="51.75" customHeight="1" x14ac:dyDescent="0.25">
      <c r="A161" s="221" t="s">
        <v>299</v>
      </c>
      <c r="B161" s="222"/>
      <c r="C161" s="222"/>
      <c r="D161" s="222"/>
      <c r="E161" s="222"/>
      <c r="F161" s="222"/>
      <c r="G161" s="222"/>
      <c r="H161" s="222"/>
      <c r="I161" s="222"/>
      <c r="J161" s="222"/>
      <c r="K161" s="112"/>
    </row>
    <row r="162" spans="1:12" ht="45" customHeight="1" x14ac:dyDescent="0.25">
      <c r="A162" s="8"/>
      <c r="B162" s="8"/>
      <c r="C162" s="8"/>
      <c r="D162" s="16"/>
      <c r="E162" s="16"/>
      <c r="F162" s="17"/>
      <c r="G162" s="176"/>
      <c r="H162" s="171"/>
      <c r="I162" s="158"/>
      <c r="J162" s="8"/>
      <c r="L162" s="78"/>
    </row>
    <row r="163" spans="1:12" ht="13.8" customHeight="1" x14ac:dyDescent="0.25">
      <c r="A163" s="110"/>
      <c r="B163" s="111"/>
      <c r="C163" s="111"/>
      <c r="D163" s="202" t="s">
        <v>364</v>
      </c>
      <c r="E163" s="202"/>
      <c r="F163" s="202"/>
      <c r="G163" s="202"/>
      <c r="H163" s="172"/>
      <c r="I163" s="159"/>
      <c r="J163" s="111"/>
    </row>
    <row r="164" spans="1:12" x14ac:dyDescent="0.25">
      <c r="D164" s="201" t="s">
        <v>365</v>
      </c>
      <c r="E164" s="201"/>
      <c r="F164" s="201"/>
      <c r="G164" s="201"/>
    </row>
    <row r="169" spans="1:12" x14ac:dyDescent="0.25">
      <c r="E169" s="18" t="s">
        <v>73</v>
      </c>
    </row>
  </sheetData>
  <mergeCells count="24">
    <mergeCell ref="D164:G164"/>
    <mergeCell ref="D163:G163"/>
    <mergeCell ref="D1:J1"/>
    <mergeCell ref="E2:G2"/>
    <mergeCell ref="I2:J2"/>
    <mergeCell ref="E3:G5"/>
    <mergeCell ref="H3:H5"/>
    <mergeCell ref="I4:J4"/>
    <mergeCell ref="I5:J5"/>
    <mergeCell ref="A161:J161"/>
    <mergeCell ref="K1:K7"/>
    <mergeCell ref="I6:J6"/>
    <mergeCell ref="G6:H6"/>
    <mergeCell ref="A6:F6"/>
    <mergeCell ref="A159:C159"/>
    <mergeCell ref="F159:G159"/>
    <mergeCell ref="H159:J159"/>
    <mergeCell ref="A157:C157"/>
    <mergeCell ref="F157:G157"/>
    <mergeCell ref="H157:J157"/>
    <mergeCell ref="A158:C158"/>
    <mergeCell ref="F158:G158"/>
    <mergeCell ref="H158:J158"/>
    <mergeCell ref="A1:C5"/>
  </mergeCells>
  <phoneticPr fontId="22" type="noConversion"/>
  <pageMargins left="0.51181102362204722" right="0.51181102362204722" top="0.98425196850393704" bottom="0.98425196850393704" header="0.51181102362204722" footer="0.51181102362204722"/>
  <pageSetup paperSize="9" scale="48" fitToHeight="0" orientation="portrait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showZeros="0" tabSelected="1" view="pageBreakPreview" zoomScale="90" zoomScaleNormal="75" zoomScaleSheetLayoutView="90" workbookViewId="0">
      <selection activeCell="I35" sqref="I35"/>
    </sheetView>
  </sheetViews>
  <sheetFormatPr defaultColWidth="9" defaultRowHeight="13.2" x14ac:dyDescent="0.25"/>
  <cols>
    <col min="1" max="1" width="10.59765625" style="21" customWidth="1"/>
    <col min="2" max="2" width="9.09765625" style="21" customWidth="1"/>
    <col min="3" max="3" width="37.5" style="21" customWidth="1"/>
    <col min="4" max="4" width="12.5" style="23" customWidth="1"/>
    <col min="5" max="5" width="13.8984375" style="23" customWidth="1"/>
    <col min="6" max="10" width="13.69921875" style="21" customWidth="1"/>
    <col min="11" max="11" width="23.09765625" style="21" bestFit="1" customWidth="1"/>
    <col min="12" max="12" width="9" style="21"/>
    <col min="13" max="13" width="18.3984375" style="21" customWidth="1"/>
    <col min="14" max="16384" width="9" style="21"/>
  </cols>
  <sheetData>
    <row r="1" spans="1:13" ht="52.5" customHeight="1" x14ac:dyDescent="0.4">
      <c r="A1" s="19"/>
      <c r="B1" s="20"/>
      <c r="C1" s="245" t="s">
        <v>309</v>
      </c>
      <c r="D1" s="246"/>
      <c r="E1" s="246"/>
      <c r="F1" s="246"/>
      <c r="G1" s="246"/>
      <c r="H1" s="246"/>
      <c r="I1" s="246"/>
      <c r="J1" s="246"/>
      <c r="K1" s="246"/>
    </row>
    <row r="2" spans="1:13" ht="2.25" customHeight="1" x14ac:dyDescent="0.25">
      <c r="A2" s="22"/>
      <c r="F2" s="23"/>
      <c r="G2" s="23"/>
      <c r="H2" s="23"/>
      <c r="I2" s="23"/>
      <c r="J2" s="23"/>
    </row>
    <row r="3" spans="1:13" ht="15.6" x14ac:dyDescent="0.3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3" ht="23.25" customHeight="1" thickBot="1" x14ac:dyDescent="0.3">
      <c r="A4" s="22"/>
    </row>
    <row r="5" spans="1:13" ht="18" customHeight="1" thickBot="1" x14ac:dyDescent="0.3">
      <c r="A5" s="225" t="s">
        <v>74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3" ht="18" customHeight="1" thickBot="1" x14ac:dyDescent="0.3">
      <c r="A6" s="247" t="s">
        <v>309</v>
      </c>
      <c r="B6" s="248"/>
      <c r="C6" s="249"/>
      <c r="D6" s="250"/>
      <c r="E6" s="251"/>
      <c r="F6" s="251"/>
      <c r="G6" s="251"/>
      <c r="H6" s="252"/>
      <c r="I6" s="100"/>
      <c r="J6" s="100"/>
      <c r="K6" s="87" t="s">
        <v>405</v>
      </c>
    </row>
    <row r="7" spans="1:13" ht="26.25" customHeight="1" thickBot="1" x14ac:dyDescent="0.3">
      <c r="A7" s="253" t="s">
        <v>402</v>
      </c>
      <c r="B7" s="254"/>
      <c r="C7" s="255"/>
      <c r="D7" s="256" t="s">
        <v>403</v>
      </c>
      <c r="E7" s="256"/>
      <c r="F7" s="256"/>
      <c r="G7" s="256"/>
      <c r="H7" s="256"/>
      <c r="I7" s="101"/>
      <c r="J7" s="101"/>
      <c r="K7" s="88" t="s">
        <v>407</v>
      </c>
    </row>
    <row r="8" spans="1:13" ht="36" customHeight="1" x14ac:dyDescent="0.25">
      <c r="A8" s="24" t="s">
        <v>75</v>
      </c>
      <c r="B8" s="25" t="s">
        <v>76</v>
      </c>
      <c r="C8" s="25" t="s">
        <v>77</v>
      </c>
      <c r="D8" s="26" t="s">
        <v>78</v>
      </c>
      <c r="E8" s="26" t="s">
        <v>79</v>
      </c>
      <c r="F8" s="25" t="s">
        <v>80</v>
      </c>
      <c r="G8" s="25" t="s">
        <v>81</v>
      </c>
      <c r="H8" s="25" t="s">
        <v>82</v>
      </c>
      <c r="I8" s="25" t="s">
        <v>83</v>
      </c>
      <c r="J8" s="25" t="s">
        <v>404</v>
      </c>
      <c r="K8" s="25" t="s">
        <v>406</v>
      </c>
      <c r="M8" s="72">
        <f>SUM(M9:M28)</f>
        <v>520984.36642105994</v>
      </c>
    </row>
    <row r="9" spans="1:13" ht="14.25" customHeight="1" x14ac:dyDescent="0.25">
      <c r="A9" s="241">
        <v>1</v>
      </c>
      <c r="B9" s="242"/>
      <c r="C9" s="242" t="str">
        <f>'Orçamento Sintético'!D8</f>
        <v xml:space="preserve">PROJETOS COMPLEMENTARES </v>
      </c>
      <c r="D9" s="31" t="s">
        <v>84</v>
      </c>
      <c r="E9" s="69">
        <f>'Orçamento Sintético'!J8</f>
        <v>1.6392047290528417E-2</v>
      </c>
      <c r="F9" s="32">
        <v>1</v>
      </c>
      <c r="G9" s="32"/>
      <c r="H9" s="32"/>
      <c r="I9" s="32"/>
      <c r="J9" s="32"/>
      <c r="K9" s="33"/>
    </row>
    <row r="10" spans="1:13" ht="14.25" customHeight="1" x14ac:dyDescent="0.25">
      <c r="A10" s="241"/>
      <c r="B10" s="242"/>
      <c r="C10" s="242"/>
      <c r="D10" s="31" t="s">
        <v>85</v>
      </c>
      <c r="E10" s="34">
        <f>'Orçamento Sintético'!I8</f>
        <v>8540.0003720000004</v>
      </c>
      <c r="F10" s="34">
        <f>F9*$E$10</f>
        <v>8540.0003720000004</v>
      </c>
      <c r="G10" s="34">
        <f>G9*$E$10</f>
        <v>0</v>
      </c>
      <c r="H10" s="34">
        <f>H9*$E$10</f>
        <v>0</v>
      </c>
      <c r="I10" s="34"/>
      <c r="J10" s="34"/>
      <c r="K10" s="34">
        <f>K9*$E$10</f>
        <v>0</v>
      </c>
      <c r="M10" s="72">
        <f>SUM(F10:K10)</f>
        <v>8540.0003720000004</v>
      </c>
    </row>
    <row r="11" spans="1:13" ht="14.25" customHeight="1" x14ac:dyDescent="0.25">
      <c r="A11" s="237">
        <v>2</v>
      </c>
      <c r="B11" s="240"/>
      <c r="C11" s="240" t="str">
        <f>'Orçamento Sintético'!D12</f>
        <v>MOBILIZAÇÃO - CANTEIRO DE OBRAS</v>
      </c>
      <c r="D11" s="29" t="s">
        <v>84</v>
      </c>
      <c r="E11" s="27">
        <f>'Orçamento Sintético'!J12</f>
        <v>2.947381317693851E-2</v>
      </c>
      <c r="F11" s="27">
        <v>1</v>
      </c>
      <c r="G11" s="27">
        <v>0</v>
      </c>
      <c r="H11" s="27"/>
      <c r="I11" s="27"/>
      <c r="J11" s="27"/>
      <c r="K11" s="28"/>
    </row>
    <row r="12" spans="1:13" ht="14.25" customHeight="1" x14ac:dyDescent="0.25">
      <c r="A12" s="238"/>
      <c r="B12" s="240"/>
      <c r="C12" s="240"/>
      <c r="D12" s="29" t="s">
        <v>85</v>
      </c>
      <c r="E12" s="30">
        <f>'Orçamento Sintético'!I12</f>
        <v>15355.395884</v>
      </c>
      <c r="F12" s="30">
        <f>F11*$E$12</f>
        <v>15355.395884</v>
      </c>
      <c r="G12" s="30">
        <f>G11*$E$12</f>
        <v>0</v>
      </c>
      <c r="H12" s="30">
        <f>H11*$E$12</f>
        <v>0</v>
      </c>
      <c r="I12" s="30"/>
      <c r="J12" s="30"/>
      <c r="K12" s="30">
        <f>K11*$E$12</f>
        <v>0</v>
      </c>
      <c r="M12" s="72">
        <f>SUM(F12:K12)</f>
        <v>15355.395884</v>
      </c>
    </row>
    <row r="13" spans="1:13" ht="14.25" customHeight="1" x14ac:dyDescent="0.25">
      <c r="A13" s="241">
        <v>3</v>
      </c>
      <c r="B13" s="242"/>
      <c r="C13" s="242" t="str">
        <f>'Orçamento Sintético'!D16</f>
        <v>FUNDAÇÃO E ESTRUTURA</v>
      </c>
      <c r="D13" s="31" t="s">
        <v>84</v>
      </c>
      <c r="E13" s="69">
        <f>'Orçamento Sintético'!J16</f>
        <v>5.4730688313524359E-2</v>
      </c>
      <c r="F13" s="32">
        <v>0.25</v>
      </c>
      <c r="G13" s="32">
        <v>0.5</v>
      </c>
      <c r="H13" s="32">
        <v>0</v>
      </c>
      <c r="I13" s="32"/>
      <c r="J13" s="32">
        <v>0.25</v>
      </c>
      <c r="K13" s="33">
        <v>0</v>
      </c>
    </row>
    <row r="14" spans="1:13" s="37" customFormat="1" ht="14.25" customHeight="1" x14ac:dyDescent="0.25">
      <c r="A14" s="241"/>
      <c r="B14" s="242"/>
      <c r="C14" s="242"/>
      <c r="D14" s="35" t="s">
        <v>85</v>
      </c>
      <c r="E14" s="36">
        <f>'Orçamento Sintético'!I16</f>
        <v>28513.83297481</v>
      </c>
      <c r="F14" s="36">
        <f>F13*$E$14</f>
        <v>7128.4582437025001</v>
      </c>
      <c r="G14" s="36">
        <f>G13*$E$14</f>
        <v>14256.916487405</v>
      </c>
      <c r="H14" s="36">
        <f>H13*$E$14</f>
        <v>0</v>
      </c>
      <c r="I14" s="36"/>
      <c r="J14" s="36">
        <f>J13*E14</f>
        <v>7128.4582437025001</v>
      </c>
      <c r="K14" s="36">
        <f>K13*$E$14</f>
        <v>0</v>
      </c>
      <c r="M14" s="72">
        <f>SUM(F14:K14)</f>
        <v>28513.83297481</v>
      </c>
    </row>
    <row r="15" spans="1:13" ht="14.25" customHeight="1" x14ac:dyDescent="0.25">
      <c r="A15" s="237">
        <v>4</v>
      </c>
      <c r="B15" s="240"/>
      <c r="C15" s="243" t="str">
        <f>'Orçamento Sintético'!D30</f>
        <v>ALVENARIA - VEDAÇÃO E DRYWALL</v>
      </c>
      <c r="D15" s="29" t="s">
        <v>84</v>
      </c>
      <c r="E15" s="27">
        <f>'Orçamento Sintético'!J30</f>
        <v>6.9630655525661805E-2</v>
      </c>
      <c r="F15" s="27">
        <v>0.5</v>
      </c>
      <c r="G15" s="27">
        <v>0</v>
      </c>
      <c r="H15" s="27"/>
      <c r="I15" s="27"/>
      <c r="J15" s="27">
        <v>0.5</v>
      </c>
      <c r="K15" s="28"/>
      <c r="M15" s="72"/>
    </row>
    <row r="16" spans="1:13" ht="14.25" customHeight="1" x14ac:dyDescent="0.25">
      <c r="A16" s="238"/>
      <c r="B16" s="240"/>
      <c r="C16" s="244"/>
      <c r="D16" s="29" t="s">
        <v>85</v>
      </c>
      <c r="E16" s="30">
        <f>'Orçamento Sintético'!I30</f>
        <v>36276.482952519997</v>
      </c>
      <c r="F16" s="30">
        <f>F15*$E$16</f>
        <v>18138.241476259998</v>
      </c>
      <c r="G16" s="30">
        <f>G15*$E$16</f>
        <v>0</v>
      </c>
      <c r="H16" s="30">
        <f>H15*$E$16</f>
        <v>0</v>
      </c>
      <c r="I16" s="30"/>
      <c r="J16" s="30">
        <f>J15*E16</f>
        <v>18138.241476259998</v>
      </c>
      <c r="K16" s="30"/>
      <c r="M16" s="72">
        <f>SUM(F16:K16)</f>
        <v>36276.482952519997</v>
      </c>
    </row>
    <row r="17" spans="1:13" ht="14.25" customHeight="1" x14ac:dyDescent="0.25">
      <c r="A17" s="241">
        <v>5</v>
      </c>
      <c r="B17" s="242"/>
      <c r="C17" s="242" t="str">
        <f>'Orçamento Sintético'!D34</f>
        <v>COBERTURA</v>
      </c>
      <c r="D17" s="31" t="s">
        <v>84</v>
      </c>
      <c r="E17" s="69">
        <f>'Orçamento Sintético'!J34</f>
        <v>0.22446120722695231</v>
      </c>
      <c r="F17" s="32">
        <v>0.5</v>
      </c>
      <c r="G17" s="32"/>
      <c r="H17" s="32">
        <v>0</v>
      </c>
      <c r="I17" s="32">
        <v>0.5</v>
      </c>
      <c r="J17" s="32"/>
      <c r="K17" s="33">
        <v>0</v>
      </c>
    </row>
    <row r="18" spans="1:13" ht="14.25" customHeight="1" x14ac:dyDescent="0.25">
      <c r="A18" s="241"/>
      <c r="B18" s="242"/>
      <c r="C18" s="242"/>
      <c r="D18" s="31" t="s">
        <v>85</v>
      </c>
      <c r="E18" s="34">
        <f>'Orçamento Sintético'!I34</f>
        <v>116940.77983324</v>
      </c>
      <c r="F18" s="34">
        <f>F17*$E$18</f>
        <v>58470.389916619999</v>
      </c>
      <c r="G18" s="34">
        <f>G17*$E$18</f>
        <v>0</v>
      </c>
      <c r="H18" s="34">
        <f>H17*$E$18</f>
        <v>0</v>
      </c>
      <c r="I18" s="34">
        <f>I17*E18</f>
        <v>58470.389916619999</v>
      </c>
      <c r="J18" s="34"/>
      <c r="K18" s="34">
        <v>0</v>
      </c>
      <c r="M18" s="72">
        <f>SUM(F18:K18)</f>
        <v>116940.77983324</v>
      </c>
    </row>
    <row r="19" spans="1:13" ht="14.25" customHeight="1" x14ac:dyDescent="0.25">
      <c r="A19" s="237">
        <v>6</v>
      </c>
      <c r="B19" s="240"/>
      <c r="C19" s="240" t="str">
        <f>'Orçamento Sintético'!D43</f>
        <v>REVESTIMENTOS- PISOS, PAREDES E TETOS</v>
      </c>
      <c r="D19" s="29" t="s">
        <v>84</v>
      </c>
      <c r="E19" s="27">
        <f>'Orçamento Sintético'!J43</f>
        <v>0.4694512235533817</v>
      </c>
      <c r="F19" s="27">
        <v>0</v>
      </c>
      <c r="G19" s="27">
        <v>0.25</v>
      </c>
      <c r="H19" s="27">
        <v>0.25</v>
      </c>
      <c r="I19" s="27"/>
      <c r="J19" s="27">
        <v>0.25</v>
      </c>
      <c r="K19" s="28">
        <v>0.25</v>
      </c>
    </row>
    <row r="20" spans="1:13" ht="14.25" customHeight="1" x14ac:dyDescent="0.25">
      <c r="A20" s="238"/>
      <c r="B20" s="240"/>
      <c r="C20" s="240"/>
      <c r="D20" s="29" t="s">
        <v>85</v>
      </c>
      <c r="E20" s="30">
        <f>'Orçamento Sintético'!I43</f>
        <v>244576.74826854997</v>
      </c>
      <c r="F20" s="30">
        <f>F19*$E$20</f>
        <v>0</v>
      </c>
      <c r="G20" s="30">
        <f>G19*$E$20</f>
        <v>61144.187067137493</v>
      </c>
      <c r="H20" s="30">
        <f>H19*$E$20</f>
        <v>61144.187067137493</v>
      </c>
      <c r="I20" s="30"/>
      <c r="J20" s="30">
        <f>J19*E20</f>
        <v>61144.187067137493</v>
      </c>
      <c r="K20" s="30">
        <f>K19*$E$20</f>
        <v>61144.187067137493</v>
      </c>
      <c r="M20" s="72">
        <f>SUM(F20:K20)</f>
        <v>244576.74826854997</v>
      </c>
    </row>
    <row r="21" spans="1:13" ht="14.25" customHeight="1" x14ac:dyDescent="0.25">
      <c r="A21" s="241">
        <v>7</v>
      </c>
      <c r="B21" s="242"/>
      <c r="C21" s="242" t="str">
        <f>'Orçamento Sintético'!D65</f>
        <v>ESQUADRIAS</v>
      </c>
      <c r="D21" s="31" t="s">
        <v>84</v>
      </c>
      <c r="E21" s="69">
        <f>'Orçamento Sintético'!J65</f>
        <v>6.0150375327909705E-2</v>
      </c>
      <c r="F21" s="32"/>
      <c r="G21" s="32"/>
      <c r="H21" s="32">
        <v>0.5</v>
      </c>
      <c r="I21" s="32"/>
      <c r="J21" s="32"/>
      <c r="K21" s="33">
        <v>0.5</v>
      </c>
    </row>
    <row r="22" spans="1:13" ht="14.25" customHeight="1" x14ac:dyDescent="0.25">
      <c r="A22" s="241"/>
      <c r="B22" s="242"/>
      <c r="C22" s="242"/>
      <c r="D22" s="31" t="s">
        <v>85</v>
      </c>
      <c r="E22" s="34">
        <f>'Orçamento Sintético'!I65</f>
        <v>31337.405180199996</v>
      </c>
      <c r="F22" s="34">
        <f>F21*$E$22</f>
        <v>0</v>
      </c>
      <c r="G22" s="34">
        <f>G21*$E$22</f>
        <v>0</v>
      </c>
      <c r="H22" s="34">
        <f>H21*$E$22</f>
        <v>15668.702590099998</v>
      </c>
      <c r="I22" s="34"/>
      <c r="J22" s="34"/>
      <c r="K22" s="34">
        <f>K21*$E$22</f>
        <v>15668.702590099998</v>
      </c>
      <c r="M22" s="72">
        <f>SUM(F22:K22)</f>
        <v>31337.405180199996</v>
      </c>
    </row>
    <row r="23" spans="1:13" ht="14.25" customHeight="1" x14ac:dyDescent="0.25">
      <c r="A23" s="237">
        <v>8</v>
      </c>
      <c r="B23" s="240"/>
      <c r="C23" s="240" t="str">
        <f>'Orçamento Sintético'!D72</f>
        <v>INSTALAÇÕES ELÉTRICAS</v>
      </c>
      <c r="D23" s="29" t="s">
        <v>84</v>
      </c>
      <c r="E23" s="27">
        <f>'Orçamento Sintético'!J72</f>
        <v>5.8275592506095431E-2</v>
      </c>
      <c r="F23" s="27"/>
      <c r="G23" s="27"/>
      <c r="H23" s="27">
        <v>0.5</v>
      </c>
      <c r="I23" s="27"/>
      <c r="J23" s="27">
        <v>0.5</v>
      </c>
      <c r="K23" s="28">
        <v>0</v>
      </c>
    </row>
    <row r="24" spans="1:13" ht="14.25" customHeight="1" x14ac:dyDescent="0.25">
      <c r="A24" s="238"/>
      <c r="B24" s="240"/>
      <c r="C24" s="240"/>
      <c r="D24" s="29" t="s">
        <v>85</v>
      </c>
      <c r="E24" s="30">
        <f>'Orçamento Sintético'!I72</f>
        <v>30360.672639600001</v>
      </c>
      <c r="F24" s="30">
        <f>F23*$E$24</f>
        <v>0</v>
      </c>
      <c r="G24" s="30">
        <f>G23*$E$24</f>
        <v>0</v>
      </c>
      <c r="H24" s="30">
        <f>H23*$E$24</f>
        <v>15180.336319800001</v>
      </c>
      <c r="I24" s="30"/>
      <c r="J24" s="30">
        <f>J23*E24</f>
        <v>15180.336319800001</v>
      </c>
      <c r="K24" s="30">
        <f>K23*$E$24</f>
        <v>0</v>
      </c>
      <c r="M24" s="72">
        <f>SUM(F24:K24)</f>
        <v>30360.672639600001</v>
      </c>
    </row>
    <row r="25" spans="1:13" ht="14.25" customHeight="1" x14ac:dyDescent="0.25">
      <c r="A25" s="237">
        <v>9</v>
      </c>
      <c r="B25" s="239"/>
      <c r="C25" s="240" t="str">
        <f>'Orçamento Sintético'!D116</f>
        <v>INSTALAÇÕES HIDROSSANITÁRIAS</v>
      </c>
      <c r="D25" s="29" t="s">
        <v>84</v>
      </c>
      <c r="E25" s="27">
        <f>'Orçamento Sintético'!J116</f>
        <v>1.2713774025508358E-2</v>
      </c>
      <c r="F25" s="27"/>
      <c r="G25" s="27"/>
      <c r="H25" s="27">
        <v>0</v>
      </c>
      <c r="I25" s="27"/>
      <c r="J25" s="27">
        <v>1</v>
      </c>
      <c r="K25" s="28">
        <v>0</v>
      </c>
    </row>
    <row r="26" spans="1:13" ht="14.25" customHeight="1" x14ac:dyDescent="0.25">
      <c r="A26" s="238"/>
      <c r="B26" s="239"/>
      <c r="C26" s="240"/>
      <c r="D26" s="29" t="s">
        <v>85</v>
      </c>
      <c r="E26" s="30">
        <f>'Orçamento Sintético'!I116</f>
        <v>6623.6775055000016</v>
      </c>
      <c r="F26" s="30">
        <f>F25*$E$26</f>
        <v>0</v>
      </c>
      <c r="G26" s="30">
        <f>G25*$E$26</f>
        <v>0</v>
      </c>
      <c r="H26" s="30">
        <f>H25*$E$26</f>
        <v>0</v>
      </c>
      <c r="I26" s="30"/>
      <c r="J26" s="30">
        <f>J25*E26</f>
        <v>6623.6775055000016</v>
      </c>
      <c r="K26" s="30">
        <f>K25*$E$26</f>
        <v>0</v>
      </c>
      <c r="M26" s="72">
        <f>SUM(F26:K26)</f>
        <v>6623.6775055000016</v>
      </c>
    </row>
    <row r="27" spans="1:13" ht="14.25" customHeight="1" x14ac:dyDescent="0.25">
      <c r="A27" s="241">
        <v>10</v>
      </c>
      <c r="B27" s="242"/>
      <c r="C27" s="242" t="str">
        <f>'Orçamento Sintético'!D152</f>
        <v>DIVERSOS E LIMPEZA</v>
      </c>
      <c r="D27" s="31" t="s">
        <v>84</v>
      </c>
      <c r="E27" s="69">
        <f>'Orçamento Sintético'!J152</f>
        <v>4.7206230534993336E-3</v>
      </c>
      <c r="F27" s="32"/>
      <c r="G27" s="32"/>
      <c r="H27" s="32"/>
      <c r="I27" s="32"/>
      <c r="J27" s="32"/>
      <c r="K27" s="33">
        <v>1</v>
      </c>
    </row>
    <row r="28" spans="1:13" ht="14.25" customHeight="1" x14ac:dyDescent="0.25">
      <c r="A28" s="241"/>
      <c r="B28" s="242"/>
      <c r="C28" s="242"/>
      <c r="D28" s="31" t="s">
        <v>85</v>
      </c>
      <c r="E28" s="34">
        <f>'Orçamento Sintético'!I152</f>
        <v>2459.3708106399999</v>
      </c>
      <c r="F28" s="70">
        <f>F27*$E$28</f>
        <v>0</v>
      </c>
      <c r="G28" s="70">
        <f>G27*$E$28</f>
        <v>0</v>
      </c>
      <c r="H28" s="70">
        <f>H27*$E$28</f>
        <v>0</v>
      </c>
      <c r="I28" s="70"/>
      <c r="J28" s="70"/>
      <c r="K28" s="70">
        <f>K27*$E$28</f>
        <v>2459.3708106399999</v>
      </c>
      <c r="M28" s="72">
        <f>SUM(F28:K28)</f>
        <v>2459.3708106399999</v>
      </c>
    </row>
    <row r="29" spans="1:13" ht="14.25" customHeight="1" x14ac:dyDescent="0.25">
      <c r="A29" s="227" t="s">
        <v>72</v>
      </c>
      <c r="B29" s="228"/>
      <c r="C29" s="229"/>
      <c r="D29" s="38" t="s">
        <v>84</v>
      </c>
      <c r="E29" s="39">
        <f>E9+E11+E13+E15+E17+E19+E21+E23+E25+E27</f>
        <v>0.99999999999999978</v>
      </c>
      <c r="F29" s="39">
        <f>F30/$E$30</f>
        <v>0.20659446392215511</v>
      </c>
      <c r="G29" s="39">
        <f>G30/$E$30</f>
        <v>0.14472815004510764</v>
      </c>
      <c r="H29" s="39">
        <f>H30/$E$30</f>
        <v>0.17657578980534802</v>
      </c>
      <c r="I29" s="39">
        <f>I30/E30</f>
        <v>0.11223060361347616</v>
      </c>
      <c r="J29" s="39">
        <f>J30/E30</f>
        <v>0.20771237600811354</v>
      </c>
      <c r="K29" s="39">
        <f>K30/$E$30</f>
        <v>0.15215861660579963</v>
      </c>
    </row>
    <row r="30" spans="1:13" ht="13.5" customHeight="1" thickBot="1" x14ac:dyDescent="0.3">
      <c r="A30" s="230"/>
      <c r="B30" s="231"/>
      <c r="C30" s="232"/>
      <c r="D30" s="40" t="s">
        <v>85</v>
      </c>
      <c r="E30" s="41">
        <f>E10+E12+E14+E16+E18+E20+E22+E24+E26+E28</f>
        <v>520984.36642105994</v>
      </c>
      <c r="F30" s="41">
        <f>F10+F12+F16+F14+F18</f>
        <v>107632.48589258251</v>
      </c>
      <c r="G30" s="41">
        <f>G14+G20</f>
        <v>75401.103554542497</v>
      </c>
      <c r="H30" s="41">
        <f>H20+H22+H24</f>
        <v>91993.225977037495</v>
      </c>
      <c r="I30" s="41">
        <f>I18</f>
        <v>58470.389916619999</v>
      </c>
      <c r="J30" s="41">
        <f>J14+J16+J20+J24+J26</f>
        <v>108214.9006124</v>
      </c>
      <c r="K30" s="41">
        <f>K20+K22+K28</f>
        <v>79272.260467877495</v>
      </c>
      <c r="M30" s="71">
        <f>SUM(F30:K30)</f>
        <v>520984.36642105994</v>
      </c>
    </row>
    <row r="31" spans="1:13" ht="5.25" customHeight="1" thickBot="1" x14ac:dyDescent="0.3">
      <c r="A31" s="42"/>
      <c r="B31" s="61"/>
      <c r="C31" s="61"/>
      <c r="D31" s="62"/>
      <c r="E31" s="62"/>
      <c r="F31" s="61"/>
      <c r="G31" s="61"/>
      <c r="H31" s="61"/>
      <c r="I31" s="61"/>
      <c r="J31" s="61"/>
      <c r="K31" s="61"/>
    </row>
    <row r="32" spans="1:13" ht="14.25" customHeight="1" x14ac:dyDescent="0.25">
      <c r="A32" s="43"/>
      <c r="B32" s="44"/>
      <c r="C32" s="44"/>
      <c r="D32" s="44"/>
      <c r="E32" s="44"/>
      <c r="F32" s="44"/>
      <c r="G32" s="45"/>
      <c r="H32" s="46"/>
      <c r="I32" s="20"/>
      <c r="J32" s="20"/>
      <c r="K32" s="20"/>
    </row>
    <row r="33" spans="1:13" ht="14.25" customHeight="1" x14ac:dyDescent="0.25">
      <c r="A33" s="47"/>
      <c r="B33" s="233"/>
      <c r="C33" s="233"/>
      <c r="D33" s="63"/>
      <c r="E33" s="234" t="s">
        <v>308</v>
      </c>
      <c r="F33" s="234"/>
      <c r="G33" s="48"/>
      <c r="H33" s="49" t="s">
        <v>86</v>
      </c>
      <c r="I33" s="177"/>
      <c r="J33" s="179"/>
    </row>
    <row r="34" spans="1:13" ht="21.75" customHeight="1" x14ac:dyDescent="0.25">
      <c r="A34" s="50"/>
      <c r="B34" s="235" t="s">
        <v>307</v>
      </c>
      <c r="C34" s="235"/>
      <c r="E34" s="236" t="s">
        <v>89</v>
      </c>
      <c r="F34" s="236"/>
      <c r="G34" s="51"/>
      <c r="H34" s="52"/>
      <c r="I34" s="178"/>
      <c r="J34" s="180"/>
      <c r="M34" s="72">
        <f>K30+H30+G30+F30</f>
        <v>354299.07589204004</v>
      </c>
    </row>
    <row r="35" spans="1:13" ht="15" customHeight="1" x14ac:dyDescent="0.25">
      <c r="A35" s="53"/>
      <c r="B35" s="64"/>
      <c r="C35" s="64"/>
      <c r="G35" s="54"/>
      <c r="H35" s="52"/>
      <c r="I35" s="180"/>
      <c r="J35" s="178"/>
      <c r="M35" s="73">
        <f>K29+H29+G29+F29</f>
        <v>0.68005702037841043</v>
      </c>
    </row>
    <row r="36" spans="1:13" ht="13.5" customHeight="1" x14ac:dyDescent="0.25">
      <c r="A36" s="55"/>
      <c r="B36" s="233"/>
      <c r="C36" s="233"/>
      <c r="D36" s="65"/>
      <c r="E36" s="65"/>
      <c r="F36" s="66"/>
      <c r="G36" s="54"/>
      <c r="H36" s="52"/>
      <c r="I36" s="178"/>
      <c r="J36" s="178"/>
    </row>
    <row r="37" spans="1:13" ht="14.25" customHeight="1" x14ac:dyDescent="0.25">
      <c r="A37" s="56"/>
      <c r="B37" s="224" t="s">
        <v>364</v>
      </c>
      <c r="C37" s="224"/>
      <c r="D37" s="67"/>
      <c r="E37" s="67"/>
      <c r="G37" s="54"/>
      <c r="H37" s="52"/>
      <c r="I37" s="178"/>
      <c r="J37" s="178"/>
      <c r="M37" s="73"/>
    </row>
    <row r="38" spans="1:13" ht="14.1" customHeight="1" thickBot="1" x14ac:dyDescent="0.3">
      <c r="A38" s="57"/>
      <c r="B38" s="223" t="s">
        <v>365</v>
      </c>
      <c r="C38" s="223"/>
      <c r="D38" s="59"/>
      <c r="E38" s="59"/>
      <c r="F38" s="58"/>
      <c r="G38" s="58"/>
      <c r="H38" s="60"/>
      <c r="I38" s="58"/>
      <c r="J38" s="58"/>
      <c r="K38" s="58"/>
    </row>
    <row r="45" spans="1:13" x14ac:dyDescent="0.25">
      <c r="E45" s="72" t="e">
        <f>SUM(#REF!,E10,E12,E14,E16,E18,E20,E22,E24,#REF!,E26,#REF!,#REF!,#REF!,#REF!,#REF!,#REF!,E28)</f>
        <v>#REF!</v>
      </c>
      <c r="F45" s="72" t="e">
        <f>SUM(#REF!,F10,F12,F14,F16,F18,F20,F22,F24,#REF!,F26,#REF!,#REF!,#REF!,#REF!,#REF!,#REF!,F28)</f>
        <v>#REF!</v>
      </c>
      <c r="G45" s="72" t="e">
        <f>SUM(#REF!,G10,G12,G14,G16,G18,G20,G22,G24,#REF!,G26,#REF!,#REF!,#REF!,#REF!,#REF!,#REF!,G28)</f>
        <v>#REF!</v>
      </c>
      <c r="H45" s="72" t="e">
        <f>SUM(#REF!,H10,H12,H14,H16,H18,H20,H22,H24,#REF!,H26,#REF!,#REF!,#REF!,#REF!,#REF!,#REF!,H28)</f>
        <v>#REF!</v>
      </c>
      <c r="I45" s="72"/>
      <c r="J45" s="72"/>
      <c r="K45" s="72" t="e">
        <f>SUM(#REF!,K10,K12,K14,K16,K18,K20,K22,K24,#REF!,K26,#REF!,#REF!,#REF!,#REF!,#REF!,#REF!,K28)</f>
        <v>#REF!</v>
      </c>
    </row>
  </sheetData>
  <mergeCells count="44">
    <mergeCell ref="C1:K1"/>
    <mergeCell ref="A6:C6"/>
    <mergeCell ref="D6:H6"/>
    <mergeCell ref="A7:C7"/>
    <mergeCell ref="D7:H7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B21:B22"/>
    <mergeCell ref="C21:C22"/>
    <mergeCell ref="A23:A24"/>
    <mergeCell ref="B23:B24"/>
    <mergeCell ref="C23:C24"/>
    <mergeCell ref="B38:C38"/>
    <mergeCell ref="B37:C37"/>
    <mergeCell ref="A5:K5"/>
    <mergeCell ref="A29:C30"/>
    <mergeCell ref="B33:C33"/>
    <mergeCell ref="E33:F33"/>
    <mergeCell ref="B34:C34"/>
    <mergeCell ref="E34:F34"/>
    <mergeCell ref="B36:C36"/>
    <mergeCell ref="A25:A26"/>
    <mergeCell ref="B25:B26"/>
    <mergeCell ref="C25:C26"/>
    <mergeCell ref="A27:A28"/>
    <mergeCell ref="B27:B28"/>
    <mergeCell ref="C27:C28"/>
    <mergeCell ref="A21:A22"/>
  </mergeCells>
  <printOptions horizontalCentered="1"/>
  <pageMargins left="0.39370078740157483" right="0.19685039370078741" top="0.59055118110236227" bottom="0.19685039370078741" header="0.19685039370078741" footer="0"/>
  <pageSetup paperSize="9" scale="74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237A43B8CF224BAC09B4D246C9268D" ma:contentTypeVersion="10" ma:contentTypeDescription="Crie um novo documento." ma:contentTypeScope="" ma:versionID="d7f4910f9a08a2436fef3f7cb25a9cfe">
  <xsd:schema xmlns:xsd="http://www.w3.org/2001/XMLSchema" xmlns:xs="http://www.w3.org/2001/XMLSchema" xmlns:p="http://schemas.microsoft.com/office/2006/metadata/properties" xmlns:ns2="e0b582c4-5fc4-46ef-8630-d70f32e02781" xmlns:ns3="8ff11e31-fba7-4003-b8be-6996fb696ac9" targetNamespace="http://schemas.microsoft.com/office/2006/metadata/properties" ma:root="true" ma:fieldsID="3ebd7a127542ced3c5d31b18587965d4" ns2:_="" ns3:_="">
    <xsd:import namespace="e0b582c4-5fc4-46ef-8630-d70f32e02781"/>
    <xsd:import namespace="8ff11e31-fba7-4003-b8be-6996fb696a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582c4-5fc4-46ef-8630-d70f32e027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f11e31-fba7-4003-b8be-6996fb696ac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7198a68-7f53-471e-9069-eb26aaf99135}" ma:internalName="TaxCatchAll" ma:showField="CatchAllData" ma:web="8ff11e31-fba7-4003-b8be-6996fb696a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f11e31-fba7-4003-b8be-6996fb696ac9" xsi:nil="true"/>
    <lcf76f155ced4ddcb4097134ff3c332f xmlns="e0b582c4-5fc4-46ef-8630-d70f32e027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46CB29-C3B2-4018-8727-8ED4187220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C44802-AF48-4F33-AA2D-DF3CA9667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582c4-5fc4-46ef-8630-d70f32e02781"/>
    <ds:schemaRef ds:uri="8ff11e31-fba7-4003-b8be-6996fb696a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375EE5-FC1E-4530-90E8-1F61580C71A0}">
  <ds:schemaRefs>
    <ds:schemaRef ds:uri="http://schemas.microsoft.com/office/2006/documentManagement/types"/>
    <ds:schemaRef ds:uri="8ff11e31-fba7-4003-b8be-6996fb696ac9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e0b582c4-5fc4-46ef-8630-d70f32e027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Orçamento Sintético</vt:lpstr>
      <vt:lpstr>CRONOGRAMA FISICO FINANCEIRO</vt:lpstr>
      <vt:lpstr>'CRONOGRAMA FISICO FINANCEIRO'!Area_de_impressao</vt:lpstr>
      <vt:lpstr>'Orçamento Sintético'!Area_de_impressao</vt:lpstr>
      <vt:lpstr>'Orçamento Sintético'!Titulos_de_impressao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cp:keywords/>
  <dc:description/>
  <cp:lastModifiedBy>DELL</cp:lastModifiedBy>
  <cp:revision>0</cp:revision>
  <cp:lastPrinted>2025-04-30T11:43:56Z</cp:lastPrinted>
  <dcterms:created xsi:type="dcterms:W3CDTF">2023-05-25T23:24:17Z</dcterms:created>
  <dcterms:modified xsi:type="dcterms:W3CDTF">2025-04-30T11:44:03Z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0x01010098237A43B8CF224BAC09B4D246C9268D</vt:lpwstr>
  </property>
  <property fmtid="{D5CDD505-2E9C-101B-9397-08002B2CF9AE}" pid="3" name="MediaServiceImageTags">
    <vt:lpwstr/>
  </property>
</Properties>
</file>